
<file path=[Content_Types].xml><?xml version="1.0" encoding="utf-8"?>
<Types xmlns="http://schemas.openxmlformats.org/package/2006/content-types">
  <Default Extension="data" ContentType="application/vnd.openxmlformats-officedocument.model+data"/>
  <Default Extension="gif" ContentType="image/gi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227"/>
  <workbookPr codeName="ThisWorkbook" hidePivotFieldList="1"/>
  <mc:AlternateContent xmlns:mc="http://schemas.openxmlformats.org/markup-compatibility/2006">
    <mc:Choice Requires="x15">
      <x15ac:absPath xmlns:x15ac="http://schemas.microsoft.com/office/spreadsheetml/2010/11/ac" url="D:\Data Analysis Project\Sales Dashboard 2\"/>
    </mc:Choice>
  </mc:AlternateContent>
  <xr:revisionPtr revIDLastSave="0" documentId="13_ncr:1_{18C1F31A-BDBE-40B8-857E-EEBA99871C7B}" xr6:coauthVersionLast="47" xr6:coauthVersionMax="47" xr10:uidLastSave="{00000000-0000-0000-0000-000000000000}"/>
  <bookViews>
    <workbookView xWindow="-120" yWindow="-120" windowWidth="20730" windowHeight="11160" activeTab="3" xr2:uid="{00000000-000D-0000-FFFF-FFFF00000000}"/>
  </bookViews>
  <sheets>
    <sheet name="Analysis" sheetId="1" r:id="rId1"/>
    <sheet name="Time Analysis" sheetId="3" r:id="rId2"/>
    <sheet name="P &amp; C Analysis" sheetId="4" r:id="rId3"/>
    <sheet name="Dashboard" sheetId="2" r:id="rId4"/>
  </sheets>
  <definedNames>
    <definedName name="LookTable" localSheetId="2">'P &amp; C Analysis'!#REF!</definedName>
    <definedName name="LookTable" localSheetId="1">'Time Analysis'!#REF!</definedName>
    <definedName name="LookTable">Analysis!$Q$2:$V$5</definedName>
    <definedName name="Slicer_Month_Name">#N/A</definedName>
    <definedName name="Slicer_Region_Name">#N/A</definedName>
    <definedName name="Slicer_Year">#N/A</definedName>
  </definedNames>
  <calcPr calcId="191029"/>
  <pivotCaches>
    <pivotCache cacheId="1974" r:id="rId5"/>
    <pivotCache cacheId="1983" r:id="rId6"/>
    <pivotCache cacheId="1986" r:id="rId7"/>
    <pivotCache cacheId="1989" r:id="rId8"/>
    <pivotCache cacheId="1992" r:id="rId9"/>
    <pivotCache cacheId="1995" r:id="rId10"/>
    <pivotCache cacheId="1998" r:id="rId11"/>
    <pivotCache cacheId="2001" r:id="rId12"/>
    <pivotCache cacheId="2004" r:id="rId13"/>
    <pivotCache cacheId="2007" r:id="rId14"/>
    <pivotCache cacheId="2010" r:id="rId15"/>
    <pivotCache cacheId="2013" r:id="rId16"/>
  </pivotCaches>
  <extLst>
    <ext xmlns:x14="http://schemas.microsoft.com/office/spreadsheetml/2009/9/main" uri="{876F7934-8845-4945-9796-88D515C7AA90}">
      <x14:pivotCaches>
        <pivotCache cacheId="12" r:id="rId17"/>
      </x14:pivotCaches>
    </ext>
    <ext xmlns:x14="http://schemas.microsoft.com/office/spreadsheetml/2009/9/main" uri="{BBE1A952-AA13-448e-AADC-164F8A28A991}">
      <x14:slicerCaches>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582c9603-6ef6-4fe5-9c0d-38d20f1a08d0" name="Customers" connection="Query - Customers"/>
          <x15:modelTable id="Orders_a23389a9-0107-451a-aa64-eb92c81b75d6" name="Orders" connection="Query - Orders"/>
          <x15:modelTable id="Products_41e477e8-74c7-47c0-af79-17a632a4cc2e" name="Products" connection="Query - Products"/>
          <x15:modelTable id="Regions_37ae8ff6-54eb-4e0f-a4a0-ec0f52edbac3" name="Regions" connection="Query - Regions"/>
          <x15:modelTable id="Sales_Reps_ce4832ba-7b81-474a-b1bb-91d27fe18bff" name="Sales_Reps" connection="Query - Sales_Reps"/>
          <x15:modelTable id="All Measures_13d2afc9-751f-4f05-9c31-118df29376d9" name="All Measures" connection="Query - All Measures"/>
        </x15:modelTables>
        <x15:modelRelationships>
          <x15:modelRelationship fromTable="Customers" fromColumn="Region_ID" toTable="Regions" toColumn="Region_Name"/>
          <x15:modelRelationship fromTable="Orders" fromColumn="Sales_Rep_ID" toTable="Sales_Reps" toColumn="Sales_Rep_Name"/>
          <x15:modelRelationship fromTable="Orders" fromColumn="Region_ID" toTable="Regions" toColumn="Region_ID"/>
          <x15:modelRelationship fromTable="Orders" fromColumn="Product_ID" toTable="Products" toColumn="Product_ID"/>
        </x15:modelRelationships>
      </x15:dataModel>
    </ext>
  </extLst>
</workbook>
</file>

<file path=xl/calcChain.xml><?xml version="1.0" encoding="utf-8"?>
<calcChain xmlns="http://schemas.openxmlformats.org/spreadsheetml/2006/main">
  <c r="K3" i="4" l="1"/>
  <c r="K4" i="4"/>
  <c r="K2" i="4"/>
  <c r="Q3" i="4"/>
  <c r="Q4" i="4"/>
  <c r="Q5" i="4"/>
  <c r="Q6" i="4"/>
  <c r="Q2" i="4"/>
  <c r="C14" i="4"/>
  <c r="B14" i="4"/>
  <c r="C13" i="4"/>
  <c r="B13" i="4"/>
  <c r="C12" i="4"/>
  <c r="B12" i="4"/>
  <c r="C11" i="4"/>
  <c r="B11" i="4"/>
  <c r="C10" i="4"/>
  <c r="B10" i="4"/>
  <c r="C9" i="4"/>
  <c r="B9" i="4"/>
  <c r="L26" i="3"/>
  <c r="L25" i="3"/>
  <c r="N9" i="3"/>
  <c r="M9" i="3"/>
  <c r="N8" i="3"/>
  <c r="M8" i="3"/>
  <c r="N7" i="3"/>
  <c r="M7" i="3"/>
  <c r="E7" i="3"/>
  <c r="W6" i="3"/>
  <c r="V6" i="3"/>
  <c r="N6" i="3"/>
  <c r="M6" i="3"/>
  <c r="W5" i="3"/>
  <c r="V5" i="3"/>
  <c r="N5" i="3"/>
  <c r="M5" i="3"/>
  <c r="W4" i="3"/>
  <c r="V4" i="3"/>
  <c r="N4" i="3"/>
  <c r="M4" i="3"/>
  <c r="F4" i="3"/>
  <c r="G4" i="3" s="1"/>
  <c r="W3" i="3"/>
  <c r="V3" i="3"/>
  <c r="N3" i="3"/>
  <c r="M3" i="3"/>
  <c r="F3" i="3"/>
  <c r="G3" i="3" s="1"/>
  <c r="W2" i="3"/>
  <c r="V2" i="3"/>
  <c r="N2" i="3"/>
  <c r="M2" i="3"/>
  <c r="F2" i="3"/>
  <c r="G2" i="3" s="1"/>
  <c r="C17" i="1"/>
  <c r="B17" i="1"/>
  <c r="C16" i="1"/>
  <c r="B16" i="1"/>
  <c r="C15" i="1"/>
  <c r="B15" i="1"/>
  <c r="C14" i="1"/>
  <c r="E21" i="1" s="1"/>
  <c r="B14" i="1"/>
  <c r="AA3" i="1"/>
  <c r="AB39" i="1" s="1"/>
  <c r="AC39" i="1" s="1"/>
  <c r="T9" i="3" l="1"/>
  <c r="U9" i="3" s="1"/>
  <c r="J7" i="4"/>
  <c r="K7" i="4" s="1"/>
  <c r="P9" i="4"/>
  <c r="Q9" i="4" s="1"/>
  <c r="D10" i="4"/>
  <c r="D17" i="1"/>
  <c r="E17" i="1" s="1"/>
  <c r="D16" i="1"/>
  <c r="E16" i="1" s="1"/>
  <c r="D15" i="1"/>
  <c r="E15" i="1" s="1"/>
  <c r="D13" i="4"/>
  <c r="D12" i="4"/>
  <c r="D14" i="4"/>
  <c r="D11" i="4"/>
  <c r="D14" i="1"/>
  <c r="AB7" i="1"/>
  <c r="AC7" i="1" s="1"/>
  <c r="AB23" i="1"/>
  <c r="AC23" i="1" s="1"/>
  <c r="K14" i="3"/>
  <c r="L14" i="3" s="1"/>
  <c r="K13" i="3"/>
  <c r="L13" i="3" s="1"/>
  <c r="AB16" i="1"/>
  <c r="AC16" i="1" s="1"/>
  <c r="F7" i="3"/>
  <c r="J30" i="3"/>
  <c r="K30" i="3" s="1"/>
  <c r="AB8" i="1"/>
  <c r="AC8" i="1" s="1"/>
  <c r="AB24" i="1"/>
  <c r="AC24" i="1" s="1"/>
  <c r="AB31" i="1"/>
  <c r="AC31" i="1" s="1"/>
  <c r="AB40" i="1"/>
  <c r="AC40" i="1" s="1"/>
  <c r="AD40" i="1" s="1"/>
  <c r="K12" i="3"/>
  <c r="AB15" i="1"/>
  <c r="AC15" i="1" s="1"/>
  <c r="AB32" i="1"/>
  <c r="AC32" i="1" s="1"/>
  <c r="T10" i="3" l="1"/>
  <c r="AD32" i="1"/>
  <c r="C21" i="1"/>
  <c r="C22" i="1" s="1"/>
  <c r="C17" i="4"/>
  <c r="D17" i="4" s="1"/>
  <c r="AD8" i="1"/>
  <c r="AD15" i="1"/>
  <c r="AD24" i="1"/>
  <c r="O8" i="3"/>
  <c r="AD16" i="1"/>
  <c r="AD23" i="1"/>
  <c r="O3" i="3"/>
  <c r="AD7" i="1"/>
  <c r="L12" i="3"/>
  <c r="O5" i="3"/>
  <c r="O6" i="3"/>
  <c r="O7" i="3"/>
  <c r="AD31" i="1"/>
  <c r="O4" i="3"/>
  <c r="O9" i="3"/>
  <c r="AD39" i="1"/>
  <c r="AD42" i="1" s="1"/>
  <c r="AD34" i="1" l="1"/>
  <c r="AD10" i="1"/>
  <c r="AD18" i="1"/>
  <c r="AD26" i="1"/>
  <c r="O1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0831AE6-7B31-43E4-86D9-E3B51D04C160}" name="Query - All Measures" description="Connection to the 'All Measures' query in the workbook." type="100" refreshedVersion="8" minRefreshableVersion="5">
    <extLst>
      <ext xmlns:x15="http://schemas.microsoft.com/office/spreadsheetml/2010/11/main" uri="{DE250136-89BD-433C-8126-D09CA5730AF9}">
        <x15:connection id="757cced3-19e6-424b-9bcf-078f37409c16">
          <x15:oledbPr connection="Provider=Microsoft.Mashup.OleDb.1;Data Source=$Workbook$;Location=&quot;All Measures&quot;;Extended Properties=&quot;&quot;">
            <x15:dbTables>
              <x15:dbTable name="All Measures"/>
            </x15:dbTables>
          </x15:oledbPr>
        </x15:connection>
      </ext>
    </extLst>
  </connection>
  <connection id="2" xr16:uid="{0CA893FD-BE2C-4CDC-9F7E-04BEEA446BE4}" name="Query - Customers" description="Connection to the 'Customers' query in the workbook." type="100" refreshedVersion="8" minRefreshableVersion="5">
    <extLst>
      <ext xmlns:x15="http://schemas.microsoft.com/office/spreadsheetml/2010/11/main" uri="{DE250136-89BD-433C-8126-D09CA5730AF9}">
        <x15:connection id="e0d7dfc6-6e94-4e32-9857-82ed504193cc">
          <x15:oledbPr connection="Provider=Microsoft.Mashup.OleDb.1;Data Source=$Workbook$;Location=Customers;Extended Properties=&quot;&quot;">
            <x15:dbTables>
              <x15:dbTable name="Customers"/>
            </x15:dbTables>
          </x15:oledbPr>
        </x15:connection>
      </ext>
    </extLst>
  </connection>
  <connection id="3" xr16:uid="{F2F5A171-57D0-4D5C-9C44-642A3317DAE6}" name="Query - Orders" description="Connection to the 'Orders' query in the workbook." type="100" refreshedVersion="8" minRefreshableVersion="5">
    <extLst>
      <ext xmlns:x15="http://schemas.microsoft.com/office/spreadsheetml/2010/11/main" uri="{DE250136-89BD-433C-8126-D09CA5730AF9}">
        <x15:connection id="19bef4d9-e860-4182-9cf7-24da9e2fb7f9"/>
      </ext>
    </extLst>
  </connection>
  <connection id="4" xr16:uid="{FF84744C-BCDF-4764-B392-277C4EB3E69E}" name="Query - Products" description="Connection to the 'Products' query in the workbook." type="100" refreshedVersion="8" minRefreshableVersion="5">
    <extLst>
      <ext xmlns:x15="http://schemas.microsoft.com/office/spreadsheetml/2010/11/main" uri="{DE250136-89BD-433C-8126-D09CA5730AF9}">
        <x15:connection id="64075a4f-84a2-4a57-938b-0dc48213d689">
          <x15:oledbPr connection="Provider=Microsoft.Mashup.OleDb.1;Data Source=$Workbook$;Location=Products;Extended Properties=&quot;&quot;">
            <x15:dbTables>
              <x15:dbTable name="Products"/>
            </x15:dbTables>
          </x15:oledbPr>
        </x15:connection>
      </ext>
    </extLst>
  </connection>
  <connection id="5" xr16:uid="{B5AF6B9E-9BAB-40BB-B420-A9F3C5B1ADCF}" name="Query - Regions" description="Connection to the 'Regions' query in the workbook." type="100" refreshedVersion="8" minRefreshableVersion="5">
    <extLst>
      <ext xmlns:x15="http://schemas.microsoft.com/office/spreadsheetml/2010/11/main" uri="{DE250136-89BD-433C-8126-D09CA5730AF9}">
        <x15:connection id="e4c0099f-a26c-48d0-9f59-0d32ab1d6b40">
          <x15:oledbPr connection="Provider=Microsoft.Mashup.OleDb.1;Data Source=$Workbook$;Location=Regions;Extended Properties=&quot;&quot;">
            <x15:dbTables>
              <x15:dbTable name="Regions"/>
            </x15:dbTables>
          </x15:oledbPr>
        </x15:connection>
      </ext>
    </extLst>
  </connection>
  <connection id="6" xr16:uid="{0D4597F4-E2ED-4283-A280-2C66B8EE7343}" name="Query - Sales_Reps" description="Connection to the 'Sales_Reps' query in the workbook." type="100" refreshedVersion="8" minRefreshableVersion="5">
    <extLst>
      <ext xmlns:x15="http://schemas.microsoft.com/office/spreadsheetml/2010/11/main" uri="{DE250136-89BD-433C-8126-D09CA5730AF9}">
        <x15:connection id="0d0bd11b-8712-44fe-b008-07f34d112132">
          <x15:oledbPr connection="Provider=Microsoft.Mashup.OleDb.1;Data Source=$Workbook$;Location=Sales_Reps;Extended Properties=&quot;&quot;">
            <x15:dbTables>
              <x15:dbTable name="Sales_Reps"/>
            </x15:dbTables>
          </x15:oledbPr>
        </x15:connection>
      </ext>
    </extLst>
  </connection>
  <connection id="7" xr16:uid="{FCD755E9-CFCF-4546-90C1-EF3E3198E55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<sst xmlns="http://schemas.openxmlformats.org/spreadsheetml/2006/main" count="134" uniqueCount="81">
  <si>
    <t>Total Orders</t>
  </si>
  <si>
    <t>% Profit Margin</t>
  </si>
  <si>
    <t>Total Sales</t>
  </si>
  <si>
    <t>Total Profit</t>
  </si>
  <si>
    <t>Total Qty</t>
  </si>
  <si>
    <t>Year</t>
  </si>
  <si>
    <t>Option Button</t>
  </si>
  <si>
    <t xml:space="preserve"> </t>
  </si>
  <si>
    <t>Above Average</t>
  </si>
  <si>
    <t>Total</t>
  </si>
  <si>
    <t>percentage</t>
  </si>
  <si>
    <t>Caption</t>
  </si>
  <si>
    <t>check selected Year</t>
  </si>
  <si>
    <t>Select Yr</t>
  </si>
  <si>
    <t>Prev Yr</t>
  </si>
  <si>
    <t>Profit</t>
  </si>
  <si>
    <t>Percentage</t>
  </si>
  <si>
    <t>YoY Change</t>
  </si>
  <si>
    <t>Sales</t>
  </si>
  <si>
    <t>Orders</t>
  </si>
  <si>
    <t>Qty</t>
  </si>
  <si>
    <t>% Margin</t>
  </si>
  <si>
    <t>Apr</t>
  </si>
  <si>
    <t>Aug</t>
  </si>
  <si>
    <t>Dec</t>
  </si>
  <si>
    <t>Feb</t>
  </si>
  <si>
    <t>Jan</t>
  </si>
  <si>
    <t>Jul</t>
  </si>
  <si>
    <t>Jun</t>
  </si>
  <si>
    <t>Mar</t>
  </si>
  <si>
    <t>May</t>
  </si>
  <si>
    <t>Nov</t>
  </si>
  <si>
    <t>Oct</t>
  </si>
  <si>
    <t>Sep</t>
  </si>
  <si>
    <t>Month Name</t>
  </si>
  <si>
    <t>Day_of_Week</t>
  </si>
  <si>
    <t>Fri</t>
  </si>
  <si>
    <t>Mon</t>
  </si>
  <si>
    <t>Sat</t>
  </si>
  <si>
    <t>Sun</t>
  </si>
  <si>
    <t>Thu</t>
  </si>
  <si>
    <t>Tue</t>
  </si>
  <si>
    <t>Wed</t>
  </si>
  <si>
    <t>Highlight</t>
  </si>
  <si>
    <t>Sum of Profit</t>
  </si>
  <si>
    <t>Day_Part</t>
  </si>
  <si>
    <t>Afternoon</t>
  </si>
  <si>
    <t>Evening</t>
  </si>
  <si>
    <t>Morning</t>
  </si>
  <si>
    <t>Night</t>
  </si>
  <si>
    <t>maximum period</t>
  </si>
  <si>
    <t>Quarter</t>
  </si>
  <si>
    <t>Qtr- 1</t>
  </si>
  <si>
    <t>Qtr- 2</t>
  </si>
  <si>
    <t>Qtr- 3</t>
  </si>
  <si>
    <t>Qtr- 4</t>
  </si>
  <si>
    <t>Sum of Profit2</t>
  </si>
  <si>
    <t>Product_Name</t>
  </si>
  <si>
    <t>Air Fryer</t>
  </si>
  <si>
    <t>Camera Accessories</t>
  </si>
  <si>
    <t>Earbuds</t>
  </si>
  <si>
    <t>Televisions</t>
  </si>
  <si>
    <t>Treadmill</t>
  </si>
  <si>
    <t>Product_Category</t>
  </si>
  <si>
    <t>Electronics</t>
  </si>
  <si>
    <t>Kitchen Appliances</t>
  </si>
  <si>
    <t>Sports</t>
  </si>
  <si>
    <t>% Profit</t>
  </si>
  <si>
    <t>Weektypes</t>
  </si>
  <si>
    <t>Weekday</t>
  </si>
  <si>
    <t>Weekend</t>
  </si>
  <si>
    <t>%</t>
  </si>
  <si>
    <t>top</t>
  </si>
  <si>
    <t>max product</t>
  </si>
  <si>
    <t>Region_Name</t>
  </si>
  <si>
    <t>Brăila</t>
  </si>
  <si>
    <t>Craiova</t>
  </si>
  <si>
    <t>Galați</t>
  </si>
  <si>
    <t>Ploiești</t>
  </si>
  <si>
    <t>Târgu Mureș</t>
  </si>
  <si>
    <t>max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</si>
</sst>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8">
    <numFmt numFmtId="5" formatCode="&quot;$&quot;#,##0_);\(&quot;$&quot;#,##0\)"/>
    <numFmt numFmtId="164" formatCode="0.0%;\-0.0%;0.0%"/>
    <numFmt numFmtId="165" formatCode="0.0%"/>
    <numFmt numFmtId="166" formatCode="&quot;$&quot;#,##0"/>
    <numFmt numFmtId="167" formatCode="[&lt;999999]0.0,&quot; K&quot;;[&lt;999999999]\ 0.0,&quot; M&quot;;\ 0.0,&quot; B&quot;"/>
    <numFmt numFmtId="168" formatCode="\$#,##0.00;\(\$#,##0.00\);\$#,##0.00"/>
    <numFmt numFmtId="169" formatCode="&quot;$&quot;#,##0.00"/>
    <numFmt numFmtId="170" formatCode="#,##0.0"/>
  </numFmts>
  <fonts count="5" x14ac:knownFonts="1">
    <font>
      <sz val="11"/>
      <color theme="1"/>
      <name val="Calibri"/>
      <family val="2"/>
      <scheme val="minor"/>
    </font>
    <font>
      <b/>
      <sz val="11"/>
      <color theme="1"/>
      <name val="Calibri"/>
      <family val="2"/>
      <scheme val="minor"/>
    </font>
    <font>
      <b/>
      <sz val="12"/>
      <color theme="0"/>
      <name val="Calibri"/>
      <family val="2"/>
      <scheme val="minor"/>
    </font>
    <font>
      <sz val="8"/>
      <color rgb="FF000000"/>
      <name val="Segoe UI"/>
      <family val="2"/>
    </font>
    <font>
      <b/>
      <sz val="11"/>
      <color theme="0" tint="-4.9989318521683403E-2"/>
      <name val="Calibri"/>
      <family val="2"/>
      <scheme val="minor"/>
    </font>
  </fonts>
  <fills count="8">
    <fill>
      <patternFill patternType="none"/>
    </fill>
    <fill>
      <patternFill patternType="gray125"/>
    </fill>
    <fill>
      <patternFill patternType="solid">
        <fgColor theme="1"/>
        <bgColor indexed="64"/>
      </patternFill>
    </fill>
    <fill>
      <patternFill patternType="solid">
        <fgColor theme="2" tint="-0.499984740745262"/>
        <bgColor indexed="64"/>
      </patternFill>
    </fill>
    <fill>
      <patternFill patternType="solid">
        <fgColor theme="1" tint="0.14999847407452621"/>
        <bgColor indexed="64"/>
      </patternFill>
    </fill>
    <fill>
      <patternFill patternType="solid">
        <fgColor theme="1" tint="4.9989318521683403E-2"/>
        <bgColor indexed="64"/>
      </patternFill>
    </fill>
    <fill>
      <patternFill patternType="solid">
        <fgColor theme="2" tint="-0.749992370372631"/>
        <bgColor indexed="64"/>
      </patternFill>
    </fill>
    <fill>
      <patternFill patternType="solid">
        <fgColor theme="2" tint="-0.89999084444715716"/>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6">
    <xf numFmtId="0" fontId="0" fillId="0" borderId="0" xfId="0"/>
    <xf numFmtId="0" fontId="1" fillId="0" borderId="1" xfId="0" applyFont="1" applyBorder="1" applyAlignment="1">
      <alignment horizontal="center"/>
    </xf>
    <xf numFmtId="0" fontId="2" fillId="2" borderId="1" xfId="0" applyFont="1" applyFill="1" applyBorder="1" applyAlignment="1">
      <alignment horizontal="center"/>
    </xf>
    <xf numFmtId="0" fontId="0" fillId="0" borderId="1" xfId="0" applyBorder="1"/>
    <xf numFmtId="3" fontId="0" fillId="0" borderId="1" xfId="0" applyNumberFormat="1" applyBorder="1"/>
    <xf numFmtId="5" fontId="0" fillId="0" borderId="1" xfId="0" applyNumberFormat="1" applyBorder="1"/>
    <xf numFmtId="164" fontId="0" fillId="0" borderId="1" xfId="0" applyNumberFormat="1" applyBorder="1"/>
    <xf numFmtId="0" fontId="0" fillId="0" borderId="1" xfId="0" pivotButton="1" applyBorder="1"/>
    <xf numFmtId="37" fontId="0" fillId="0" borderId="1" xfId="0" applyNumberFormat="1" applyBorder="1"/>
    <xf numFmtId="37" fontId="0" fillId="0" borderId="0" xfId="0" applyNumberFormat="1"/>
    <xf numFmtId="165" fontId="0" fillId="0" borderId="0" xfId="0" applyNumberFormat="1"/>
    <xf numFmtId="0" fontId="0" fillId="3" borderId="0" xfId="0" applyFill="1"/>
    <xf numFmtId="0" fontId="4" fillId="4" borderId="1" xfId="0" applyFont="1" applyFill="1" applyBorder="1"/>
    <xf numFmtId="166" fontId="0" fillId="0" borderId="1" xfId="0" applyNumberFormat="1" applyBorder="1"/>
    <xf numFmtId="165" fontId="0" fillId="0" borderId="1" xfId="0" applyNumberFormat="1" applyBorder="1"/>
    <xf numFmtId="0" fontId="4" fillId="5" borderId="1" xfId="0" applyFont="1" applyFill="1" applyBorder="1"/>
    <xf numFmtId="165" fontId="4" fillId="5" borderId="1" xfId="0" applyNumberFormat="1" applyFont="1" applyFill="1" applyBorder="1"/>
    <xf numFmtId="167" fontId="0" fillId="0" borderId="0" xfId="0" applyNumberFormat="1"/>
    <xf numFmtId="0" fontId="0" fillId="6" borderId="0" xfId="0" applyFill="1"/>
    <xf numFmtId="169" fontId="0" fillId="0" borderId="0" xfId="0" applyNumberFormat="1"/>
    <xf numFmtId="168" fontId="0" fillId="0" borderId="1" xfId="0" applyNumberFormat="1" applyBorder="1"/>
    <xf numFmtId="169" fontId="0" fillId="0" borderId="1" xfId="0" applyNumberFormat="1" applyBorder="1"/>
    <xf numFmtId="0" fontId="0" fillId="7" borderId="0" xfId="0" applyFill="1"/>
    <xf numFmtId="170" fontId="0" fillId="0" borderId="1" xfId="0" applyNumberFormat="1" applyBorder="1"/>
    <xf numFmtId="9" fontId="0" fillId="0" borderId="1" xfId="0" applyNumberFormat="1" applyBorder="1"/>
    <xf numFmtId="167" fontId="0" fillId="0" borderId="1" xfId="0" applyNumberFormat="1" applyBorder="1"/>
  </cellXfs>
  <cellStyles count="1">
    <cellStyle name="Normal" xfId="0" builtinId="0"/>
  </cellStyles>
  <dxfs count="58">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9" formatCode="&quot;$&quot;#,##0_);\(&quot;$&quot;#,##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9" formatCode="&quot;$&quot;#,##0_);\(&quot;$&quot;#,##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7" formatCode="[&lt;999999]0.0,&quot; K&quot;;[&lt;999999999]\ 0.0,&quot; M&quot;;\ 0.0,&quot; B&quot;"/>
    </dxf>
    <dxf>
      <numFmt numFmtId="13" formatCode="0%"/>
    </dxf>
    <dxf>
      <numFmt numFmtId="165" formatCode="0.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9" formatCode="&quot;$&quot;#,##0_);\(&quot;$&quot;#,##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9" formatCode="&quot;$&quot;#,##0_);\(&quot;$&quot;#,##0\)"/>
    </dxf>
    <dxf>
      <numFmt numFmtId="9" formatCode="&quot;$&quot;#,##0_);\(&quot;$&quot;#,##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 formatCode="#,##0"/>
    </dxf>
    <dxf>
      <numFmt numFmtId="9" formatCode="&quot;$&quot;#,##0_);\(&quot;$&quot;#,##0\)"/>
    </dxf>
    <dxf>
      <numFmt numFmtId="9" formatCode="&quot;$&quot;#,##0_);\(&quot;$&quot;#,##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 formatCode="#,##0"/>
    </dxf>
    <dxf>
      <numFmt numFmtId="9" formatCode="&quot;$&quot;#,##0_);\(&quot;$&quot;#,##0\)"/>
    </dxf>
    <dxf>
      <numFmt numFmtId="9" formatCode="&quot;$&quot;#,##0_);\(&quot;$&quot;#,##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color theme="1"/>
      </font>
      <border>
        <bottom style="thin">
          <color theme="4"/>
        </bottom>
        <vertical/>
        <horizontal/>
      </border>
    </dxf>
    <dxf>
      <font>
        <color theme="1"/>
      </font>
      <fill>
        <patternFill>
          <bgColor theme="0"/>
        </patternFill>
      </fill>
      <border diagonalUp="0" diagonalDown="0">
        <left/>
        <right/>
        <top/>
        <bottom/>
        <vertical/>
        <horizontal/>
      </border>
    </dxf>
    <dxf>
      <font>
        <b/>
        <color theme="1"/>
      </font>
      <border>
        <bottom style="thin">
          <color theme="4"/>
        </bottom>
        <vertical/>
        <horizontal/>
      </border>
    </dxf>
    <dxf>
      <font>
        <color theme="1"/>
      </font>
      <fill>
        <patternFill>
          <bgColor theme="0"/>
        </patternFill>
      </fill>
      <border diagonalUp="0" diagonalDown="0">
        <left/>
        <right/>
        <top/>
        <bottom/>
        <vertical/>
        <horizontal/>
      </border>
    </dxf>
    <dxf>
      <font>
        <b/>
        <color theme="1"/>
      </font>
      <border>
        <bottom style="thin">
          <color theme="4"/>
        </bottom>
        <vertical/>
        <horizontal/>
      </border>
    </dxf>
    <dxf>
      <font>
        <color theme="1"/>
      </font>
      <fill>
        <patternFill>
          <bgColor theme="0" tint="-4.9989318521683403E-2"/>
        </patternFill>
      </fill>
      <border diagonalUp="0" diagonalDown="0">
        <left/>
        <right/>
        <top/>
        <bottom/>
        <vertical/>
        <horizontal/>
      </border>
    </dxf>
    <dxf>
      <font>
        <b/>
        <color theme="1"/>
      </font>
      <border>
        <bottom style="thin">
          <color theme="4"/>
        </bottom>
        <vertical/>
        <horizontal/>
      </border>
    </dxf>
    <dxf>
      <font>
        <color theme="1"/>
      </font>
      <fill>
        <patternFill>
          <bgColor theme="0" tint="-4.9989318521683403E-2"/>
        </patternFill>
      </fill>
      <border diagonalUp="0" diagonalDown="0">
        <left/>
        <right/>
        <top/>
        <bottom/>
        <vertical/>
        <horizontal/>
      </border>
    </dxf>
    <dxf>
      <font>
        <b/>
        <color theme="1"/>
      </font>
      <border>
        <bottom style="thin">
          <color theme="4"/>
        </bottom>
        <vertical/>
        <horizontal/>
      </border>
    </dxf>
    <dxf>
      <font>
        <color theme="1"/>
      </font>
      <fill>
        <patternFill>
          <bgColor theme="0" tint="-4.9989318521683403E-2"/>
        </patternFill>
      </fill>
      <border diagonalUp="0" diagonalDown="0">
        <left/>
        <right/>
        <top/>
        <bottom/>
        <vertical/>
        <horizontal/>
      </border>
    </dxf>
  </dxfs>
  <tableStyles count="5" defaultTableStyle="TableStyleMedium2" defaultPivotStyle="PivotStyleLight16">
    <tableStyle name="SlicerStyleLight1 2 3 2 2" pivot="0" table="0" count="10" xr9:uid="{F1210C90-6164-4906-89C1-080F72FE5D30}">
      <tableStyleElement type="wholeTable" dxfId="57"/>
      <tableStyleElement type="headerRow" dxfId="56"/>
    </tableStyle>
    <tableStyle name="SlicerStyleLight1 2 3 2 2 2" pivot="0" table="0" count="10" xr9:uid="{A30959D4-1745-421B-8B80-06AF0925EA1F}">
      <tableStyleElement type="wholeTable" dxfId="55"/>
      <tableStyleElement type="headerRow" dxfId="54"/>
    </tableStyle>
    <tableStyle name="SlicerStyleLight1 2 3 2 2 2 2" pivot="0" table="0" count="10" xr9:uid="{16ECB58C-02B2-44FC-B109-76B1F669C42C}">
      <tableStyleElement type="wholeTable" dxfId="53"/>
      <tableStyleElement type="headerRow" dxfId="52"/>
    </tableStyle>
    <tableStyle name="SlicerStyleLight1 2 3 2 2 2 2 2" pivot="0" table="0" count="10" xr9:uid="{05D772A6-C6F8-48B8-A8FA-000FFF450C26}">
      <tableStyleElement type="wholeTable" dxfId="51"/>
      <tableStyleElement type="headerRow" dxfId="50"/>
    </tableStyle>
    <tableStyle name="SlicerStyleLight1 2 3 2 2 2 2 2 2" pivot="0" table="0" count="10" xr9:uid="{9299B043-BDB7-4C85-9D28-E40F9F137977}">
      <tableStyleElement type="wholeTable" dxfId="49"/>
      <tableStyleElement type="headerRow" dxfId="48"/>
    </tableStyle>
  </tableStyles>
  <colors>
    <mruColors>
      <color rgb="FFF75606"/>
      <color rgb="FF4DC1F5"/>
      <color rgb="FFE2EA45"/>
      <color rgb="FF143CE6"/>
      <color rgb="FF2B2FCF"/>
      <color rgb="FF020EF4"/>
      <color rgb="FF2219DD"/>
      <color rgb="FF6936FA"/>
      <color rgb="FF4549D9"/>
      <color rgb="FFC1B4F8"/>
    </mruColors>
  </colors>
  <extLst>
    <ext xmlns:x14="http://schemas.microsoft.com/office/spreadsheetml/2009/9/main" uri="{46F421CA-312F-682f-3DD2-61675219B42D}">
      <x14:dxfs count="40">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10"/>
            <color rgb="FF000000"/>
          </font>
          <fill>
            <patternFill patternType="solid">
              <fgColor rgb="FFC1B4F8"/>
              <bgColor rgb="FF4DC1F5"/>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8"/>
            <color rgb="FF000000"/>
          </font>
          <fill>
            <patternFill patternType="solid">
              <fgColor rgb="FFC1B4F8"/>
              <bgColor rgb="FF4DC1F5"/>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sz val="8"/>
            <color rgb="FF000000"/>
          </font>
          <fill>
            <patternFill patternType="solid">
              <fgColor rgb="FFC1B4F8"/>
              <bgColor rgb="FF4DC1F5"/>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sz val="10"/>
            <color rgb="FF000000"/>
          </font>
          <fill>
            <patternFill patternType="solid">
              <fgColor rgb="FFC1B4F8"/>
              <bgColor rgb="FF4DC1F5"/>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rgb="FFC1B4F8"/>
              <bgColor rgb="FF4DC1F5"/>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3 2 2">
          <x14:slicerStyleElements>
            <x14:slicerStyleElement type="unselectedItemWithData" dxfId="39"/>
            <x14:slicerStyleElement type="unselectedItemWithNoData" dxfId="38"/>
            <x14:slicerStyleElement type="selectedItemWithData" dxfId="37"/>
            <x14:slicerStyleElement type="selectedItemWithNoData" dxfId="36"/>
            <x14:slicerStyleElement type="hoveredUnselectedItemWithData" dxfId="35"/>
            <x14:slicerStyleElement type="hoveredSelectedItemWithData" dxfId="34"/>
            <x14:slicerStyleElement type="hoveredUnselectedItemWithNoData" dxfId="33"/>
            <x14:slicerStyleElement type="hoveredSelectedItemWithNoData" dxfId="32"/>
          </x14:slicerStyleElements>
        </x14:slicerStyle>
        <x14:slicerStyle name="SlicerStyleLight1 2 3 2 2 2">
          <x14:slicerStyleElements>
            <x14:slicerStyleElement type="unselectedItemWithData" dxfId="31"/>
            <x14:slicerStyleElement type="unselectedItemWithNoData" dxfId="30"/>
            <x14:slicerStyleElement type="selectedItemWithData" dxfId="29"/>
            <x14:slicerStyleElement type="selectedItemWithNoData" dxfId="28"/>
            <x14:slicerStyleElement type="hoveredUnselectedItemWithData" dxfId="27"/>
            <x14:slicerStyleElement type="hoveredSelectedItemWithData" dxfId="26"/>
            <x14:slicerStyleElement type="hoveredUnselectedItemWithNoData" dxfId="25"/>
            <x14:slicerStyleElement type="hoveredSelectedItemWithNoData" dxfId="24"/>
          </x14:slicerStyleElements>
        </x14:slicerStyle>
        <x14:slicerStyle name="SlicerStyleLight1 2 3 2 2 2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Light1 2 3 2 2 2 2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1 2 3 2 2 2 2 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microsoft.com/office/2007/relationships/slicerCache" Target="slicerCaches/slicerCache1.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microsoft.com/office/2007/relationships/slicerCache" Target="slicerCaches/slicerCache3.xml"/><Relationship Id="rId29" Type="http://schemas.openxmlformats.org/officeDocument/2006/relationships/customXml" Target="../customXml/item3.xml"/><Relationship Id="rId41" Type="http://schemas.openxmlformats.org/officeDocument/2006/relationships/customXml" Target="../customXml/item15.xml"/><Relationship Id="rId54"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10" Type="http://schemas.openxmlformats.org/officeDocument/2006/relationships/pivotCacheDefinition" Target="pivotCache/pivotCacheDefinition6.xml"/><Relationship Id="rId19" Type="http://schemas.microsoft.com/office/2007/relationships/slicerCache" Target="slicerCaches/slicerCache2.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8" Type="http://schemas.openxmlformats.org/officeDocument/2006/relationships/pivotCacheDefinition" Target="pivotCache/pivotCacheDefinition4.xml"/><Relationship Id="rId51" Type="http://schemas.openxmlformats.org/officeDocument/2006/relationships/customXml" Target="../customXml/item25.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1.7965150189559638E-2"/>
          <c:y val="0.30157285894818703"/>
          <c:w val="0.9177737099536778"/>
          <c:h val="0.42277646384290118"/>
        </c:manualLayout>
      </c:layout>
      <c:barChart>
        <c:barDir val="col"/>
        <c:grouping val="clustered"/>
        <c:varyColors val="0"/>
        <c:ser>
          <c:idx val="1"/>
          <c:order val="1"/>
          <c:tx>
            <c:strRef>
              <c:f>Analysis!$C$14</c:f>
              <c:strCache>
                <c:ptCount val="1"/>
                <c:pt idx="0">
                  <c:v>Sales</c:v>
                </c:pt>
              </c:strCache>
            </c:strRef>
          </c:tx>
          <c:spPr>
            <a:solidFill>
              <a:schemeClr val="bg1">
                <a:lumMod val="75000"/>
              </a:schemeClr>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Analysis!$B$15:$B$17</c:f>
              <c:numCache>
                <c:formatCode>General</c:formatCode>
                <c:ptCount val="3"/>
                <c:pt idx="0">
                  <c:v>2022</c:v>
                </c:pt>
                <c:pt idx="1">
                  <c:v>2023</c:v>
                </c:pt>
                <c:pt idx="2">
                  <c:v>2024</c:v>
                </c:pt>
              </c:numCache>
            </c:numRef>
          </c:cat>
          <c:val>
            <c:numRef>
              <c:f>Analysis!$C$15:$C$17</c:f>
              <c:numCache>
                <c:formatCode>#,##0.0</c:formatCode>
                <c:ptCount val="3"/>
                <c:pt idx="0">
                  <c:v>391708.41600000003</c:v>
                </c:pt>
                <c:pt idx="1">
                  <c:v>1894024.8359999999</c:v>
                </c:pt>
                <c:pt idx="2">
                  <c:v>1519621.246</c:v>
                </c:pt>
              </c:numCache>
            </c:numRef>
          </c:val>
          <c:extLst>
            <c:ext xmlns:c16="http://schemas.microsoft.com/office/drawing/2014/chart" uri="{C3380CC4-5D6E-409C-BE32-E72D297353CC}">
              <c16:uniqueId val="{00000000-16DF-49C5-B0E4-39926D5A9C10}"/>
            </c:ext>
          </c:extLst>
        </c:ser>
        <c:ser>
          <c:idx val="3"/>
          <c:order val="3"/>
          <c:tx>
            <c:strRef>
              <c:f>Analysis!$E$14</c:f>
              <c:strCache>
                <c:ptCount val="1"/>
                <c:pt idx="0">
                  <c:v>Above Average</c:v>
                </c:pt>
              </c:strCache>
            </c:strRef>
          </c:tx>
          <c:spPr>
            <a:solidFill>
              <a:srgbClr val="4DC1F5"/>
            </a:solidFill>
            <a:ln>
              <a:noFill/>
            </a:ln>
            <a:effectLst/>
          </c:spPr>
          <c:invertIfNegative val="0"/>
          <c:val>
            <c:numRef>
              <c:f>Analysis!$E$15:$E$17</c:f>
              <c:numCache>
                <c:formatCode>#,##0_);\(#,##0\)</c:formatCode>
                <c:ptCount val="3"/>
                <c:pt idx="0">
                  <c:v>0</c:v>
                </c:pt>
                <c:pt idx="1">
                  <c:v>1894024.8359999999</c:v>
                </c:pt>
                <c:pt idx="2">
                  <c:v>1519621.246</c:v>
                </c:pt>
              </c:numCache>
            </c:numRef>
          </c:val>
          <c:extLst>
            <c:ext xmlns:c16="http://schemas.microsoft.com/office/drawing/2014/chart" uri="{C3380CC4-5D6E-409C-BE32-E72D297353CC}">
              <c16:uniqueId val="{00000001-16DF-49C5-B0E4-39926D5A9C10}"/>
            </c:ext>
          </c:extLst>
        </c:ser>
        <c:dLbls>
          <c:showLegendKey val="0"/>
          <c:showVal val="0"/>
          <c:showCatName val="0"/>
          <c:showSerName val="0"/>
          <c:showPercent val="0"/>
          <c:showBubbleSize val="0"/>
        </c:dLbls>
        <c:gapWidth val="219"/>
        <c:overlap val="100"/>
        <c:axId val="525154224"/>
        <c:axId val="525160704"/>
        <c:extLst>
          <c:ext xmlns:c15="http://schemas.microsoft.com/office/drawing/2012/chart" uri="{02D57815-91ED-43cb-92C2-25804820EDAC}">
            <c15:filteredBarSeries>
              <c15:ser>
                <c:idx val="0"/>
                <c:order val="0"/>
                <c:tx>
                  <c:strRef>
                    <c:extLst>
                      <c:ext uri="{02D57815-91ED-43cb-92C2-25804820EDAC}">
                        <c15:formulaRef>
                          <c15:sqref>Analysis!$B$14</c15:sqref>
                        </c15:formulaRef>
                      </c:ext>
                    </c:extLst>
                    <c:strCache>
                      <c:ptCount val="1"/>
                      <c:pt idx="0">
                        <c:v>Year</c:v>
                      </c:pt>
                    </c:strCache>
                  </c:strRef>
                </c:tx>
                <c:spPr>
                  <a:solidFill>
                    <a:schemeClr val="accent1"/>
                  </a:solidFill>
                  <a:ln>
                    <a:noFill/>
                  </a:ln>
                  <a:effectLst/>
                </c:spPr>
                <c:invertIfNegative val="0"/>
                <c:cat>
                  <c:numRef>
                    <c:extLst>
                      <c:ext uri="{02D57815-91ED-43cb-92C2-25804820EDAC}">
                        <c15:formulaRef>
                          <c15:sqref>Analysis!$B$15:$B$17</c15:sqref>
                        </c15:formulaRef>
                      </c:ext>
                    </c:extLst>
                    <c:numCache>
                      <c:formatCode>General</c:formatCode>
                      <c:ptCount val="3"/>
                      <c:pt idx="0">
                        <c:v>2022</c:v>
                      </c:pt>
                      <c:pt idx="1">
                        <c:v>2023</c:v>
                      </c:pt>
                      <c:pt idx="2">
                        <c:v>2024</c:v>
                      </c:pt>
                    </c:numCache>
                  </c:numRef>
                </c:cat>
                <c:val>
                  <c:numRef>
                    <c:extLst>
                      <c:ext uri="{02D57815-91ED-43cb-92C2-25804820EDAC}">
                        <c15:formulaRef>
                          <c15:sqref>Analysis!$B$15:$B$17</c15:sqref>
                        </c15:formulaRef>
                      </c:ext>
                    </c:extLst>
                    <c:numCache>
                      <c:formatCode>General</c:formatCode>
                      <c:ptCount val="3"/>
                      <c:pt idx="0">
                        <c:v>2022</c:v>
                      </c:pt>
                      <c:pt idx="1">
                        <c:v>2023</c:v>
                      </c:pt>
                      <c:pt idx="2">
                        <c:v>2024</c:v>
                      </c:pt>
                    </c:numCache>
                  </c:numRef>
                </c:val>
                <c:extLst>
                  <c:ext xmlns:c16="http://schemas.microsoft.com/office/drawing/2014/chart" uri="{C3380CC4-5D6E-409C-BE32-E72D297353CC}">
                    <c16:uniqueId val="{00000003-16DF-49C5-B0E4-39926D5A9C10}"/>
                  </c:ext>
                </c:extLst>
              </c15:ser>
            </c15:filteredBarSeries>
          </c:ext>
        </c:extLst>
      </c:barChart>
      <c:lineChart>
        <c:grouping val="standard"/>
        <c:varyColors val="0"/>
        <c:ser>
          <c:idx val="2"/>
          <c:order val="2"/>
          <c:tx>
            <c:strRef>
              <c:f>Analysis!$D$14</c:f>
              <c:strCache>
                <c:ptCount val="1"/>
                <c:pt idx="0">
                  <c:v>Average Sales</c:v>
                </c:pt>
              </c:strCache>
            </c:strRef>
          </c:tx>
          <c:spPr>
            <a:ln w="22225" cap="rnd">
              <a:solidFill>
                <a:schemeClr val="accent3"/>
              </a:solidFill>
              <a:round/>
            </a:ln>
            <a:effectLst/>
          </c:spPr>
          <c:marker>
            <c:symbol val="none"/>
          </c:marker>
          <c:val>
            <c:numRef>
              <c:f>Analysis!$D$15:$D$17</c:f>
              <c:numCache>
                <c:formatCode>#,##0_);\(#,##0\)</c:formatCode>
                <c:ptCount val="3"/>
                <c:pt idx="0">
                  <c:v>1268451.4993333332</c:v>
                </c:pt>
                <c:pt idx="1">
                  <c:v>1268451.4993333332</c:v>
                </c:pt>
                <c:pt idx="2">
                  <c:v>1268451.4993333332</c:v>
                </c:pt>
              </c:numCache>
            </c:numRef>
          </c:val>
          <c:smooth val="0"/>
          <c:extLst>
            <c:ext xmlns:c16="http://schemas.microsoft.com/office/drawing/2014/chart" uri="{C3380CC4-5D6E-409C-BE32-E72D297353CC}">
              <c16:uniqueId val="{00000002-16DF-49C5-B0E4-39926D5A9C10}"/>
            </c:ext>
          </c:extLst>
        </c:ser>
        <c:dLbls>
          <c:showLegendKey val="0"/>
          <c:showVal val="0"/>
          <c:showCatName val="0"/>
          <c:showSerName val="0"/>
          <c:showPercent val="0"/>
          <c:showBubbleSize val="0"/>
        </c:dLbls>
        <c:marker val="1"/>
        <c:smooth val="0"/>
        <c:axId val="525154224"/>
        <c:axId val="525160704"/>
      </c:lineChart>
      <c:catAx>
        <c:axId val="5251542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5160704"/>
        <c:crosses val="autoZero"/>
        <c:auto val="1"/>
        <c:lblAlgn val="ctr"/>
        <c:lblOffset val="100"/>
        <c:noMultiLvlLbl val="0"/>
      </c:catAx>
      <c:valAx>
        <c:axId val="525160704"/>
        <c:scaling>
          <c:orientation val="minMax"/>
        </c:scaling>
        <c:delete val="1"/>
        <c:axPos val="l"/>
        <c:numFmt formatCode="#,##0.0" sourceLinked="1"/>
        <c:majorTickMark val="none"/>
        <c:minorTickMark val="none"/>
        <c:tickLblPos val="nextTo"/>
        <c:crossAx val="5251542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2.xlsx]Time Analysis!Measures</c:name>
    <c:fmtId val="5"/>
  </c:pivotSource>
  <c:chart>
    <c:autoTitleDeleted val="1"/>
    <c:pivotFmts>
      <c:pivotFmt>
        <c:idx val="0"/>
        <c:spPr>
          <a:solidFill>
            <a:schemeClr val="accent1"/>
          </a:solidFill>
          <a:ln w="28575" cap="rnd">
            <a:solidFill>
              <a:schemeClr val="accent1"/>
            </a:solidFill>
            <a:round/>
          </a:ln>
          <a:effectLst/>
        </c:spPr>
        <c:marker>
          <c:symbol val="none"/>
        </c:marker>
        <c:dLbl>
          <c:idx val="0"/>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1143314085561407E-2"/>
          <c:y val="0.38943959707739234"/>
          <c:w val="0.93771337182887715"/>
          <c:h val="0.40571894729375046"/>
        </c:manualLayout>
      </c:layout>
      <c:lineChart>
        <c:grouping val="standard"/>
        <c:varyColors val="0"/>
        <c:ser>
          <c:idx val="0"/>
          <c:order val="0"/>
          <c:tx>
            <c:strRef>
              <c:f>'Time Analysis'!$C$1</c:f>
              <c:strCache>
                <c:ptCount val="1"/>
                <c:pt idx="0">
                  <c:v>Total</c:v>
                </c:pt>
              </c:strCache>
            </c:strRef>
          </c:tx>
          <c:spPr>
            <a:ln w="28575" cap="rnd">
              <a:solidFill>
                <a:schemeClr val="accent1"/>
              </a:solidFill>
              <a:round/>
            </a:ln>
            <a:effectLst/>
          </c:spPr>
          <c:marker>
            <c:symbol val="none"/>
          </c:marker>
          <c:dLbls>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'Time Analysis'!$B$2:$B$13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'Time Analysis'!$C$2:$C$13</c:f>
              <c:numCache>
                <c:formatCode>"$"#,##0_);\("$"#,##0\)</c:formatCode>
                <c:ptCount val="12"/>
                <c:pt idx="0">
                  <c:v>61138.652099999999</c:v>
                </c:pt>
                <c:pt idx="1">
                  <c:v>60365.121299999999</c:v>
                </c:pt>
                <c:pt idx="2">
                  <c:v>60313.547299999998</c:v>
                </c:pt>
                <c:pt idx="3">
                  <c:v>61120.178599999999</c:v>
                </c:pt>
                <c:pt idx="4">
                  <c:v>71961.826799999995</c:v>
                </c:pt>
                <c:pt idx="5">
                  <c:v>72277.008700000006</c:v>
                </c:pt>
                <c:pt idx="6">
                  <c:v>69587.821400000001</c:v>
                </c:pt>
                <c:pt idx="7">
                  <c:v>68649.721999999994</c:v>
                </c:pt>
                <c:pt idx="8">
                  <c:v>67980.355500000005</c:v>
                </c:pt>
                <c:pt idx="9">
                  <c:v>64079.270799999998</c:v>
                </c:pt>
                <c:pt idx="10">
                  <c:v>67065.987599999993</c:v>
                </c:pt>
                <c:pt idx="11">
                  <c:v>84131.599900000001</c:v>
                </c:pt>
              </c:numCache>
            </c:numRef>
          </c:val>
          <c:smooth val="0"/>
          <c:extLst>
            <c:ext xmlns:c16="http://schemas.microsoft.com/office/drawing/2014/chart" uri="{C3380CC4-5D6E-409C-BE32-E72D297353CC}">
              <c16:uniqueId val="{00000000-96F9-4230-A4F6-52FAD9576743}"/>
            </c:ext>
          </c:extLst>
        </c:ser>
        <c:dLbls>
          <c:showLegendKey val="0"/>
          <c:showVal val="0"/>
          <c:showCatName val="0"/>
          <c:showSerName val="0"/>
          <c:showPercent val="0"/>
          <c:showBubbleSize val="0"/>
        </c:dLbls>
        <c:smooth val="0"/>
        <c:axId val="516789288"/>
        <c:axId val="133194016"/>
      </c:lineChart>
      <c:catAx>
        <c:axId val="516789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194016"/>
        <c:crosses val="autoZero"/>
        <c:auto val="1"/>
        <c:lblAlgn val="ctr"/>
        <c:lblOffset val="100"/>
        <c:noMultiLvlLbl val="0"/>
      </c:catAx>
      <c:valAx>
        <c:axId val="133194016"/>
        <c:scaling>
          <c:orientation val="minMax"/>
        </c:scaling>
        <c:delete val="1"/>
        <c:axPos val="l"/>
        <c:numFmt formatCode="&quot;$&quot;#,##0_);\(&quot;$&quot;#,##0\)" sourceLinked="1"/>
        <c:majorTickMark val="none"/>
        <c:minorTickMark val="none"/>
        <c:tickLblPos val="nextTo"/>
        <c:crossAx val="5167892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4522988250042349E-2"/>
          <c:y val="0.40935319589014602"/>
          <c:w val="0.89095402349991526"/>
          <c:h val="0.38859818647413097"/>
        </c:manualLayout>
      </c:layout>
      <c:barChart>
        <c:barDir val="col"/>
        <c:grouping val="clustered"/>
        <c:varyColors val="0"/>
        <c:ser>
          <c:idx val="0"/>
          <c:order val="0"/>
          <c:tx>
            <c:strRef>
              <c:f>'Time Analysis'!$N$2</c:f>
              <c:strCache>
                <c:ptCount val="1"/>
                <c:pt idx="0">
                  <c:v>Sum of Profit</c:v>
                </c:pt>
              </c:strCache>
            </c:strRef>
          </c:tx>
          <c:spPr>
            <a:solidFill>
              <a:schemeClr val="bg1">
                <a:lumMod val="85000"/>
              </a:schemeClr>
            </a:solidFill>
            <a:ln>
              <a:noFill/>
            </a:ln>
            <a:effectLst/>
          </c:spPr>
          <c:invertIfNegative val="0"/>
          <c:dLbls>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'Time Analysis'!$M$3:$M$9</c:f>
              <c:strCache>
                <c:ptCount val="7"/>
                <c:pt idx="0">
                  <c:v>Thu</c:v>
                </c:pt>
                <c:pt idx="1">
                  <c:v>Sun</c:v>
                </c:pt>
                <c:pt idx="2">
                  <c:v>Mon</c:v>
                </c:pt>
                <c:pt idx="3">
                  <c:v>Tue</c:v>
                </c:pt>
                <c:pt idx="4">
                  <c:v>Fri</c:v>
                </c:pt>
                <c:pt idx="5">
                  <c:v>Sat</c:v>
                </c:pt>
                <c:pt idx="6">
                  <c:v>Wed</c:v>
                </c:pt>
              </c:strCache>
            </c:strRef>
          </c:cat>
          <c:val>
            <c:numRef>
              <c:f>'Time Analysis'!$N$3:$N$9</c:f>
              <c:numCache>
                <c:formatCode>"$"#,##0.00</c:formatCode>
                <c:ptCount val="7"/>
                <c:pt idx="0">
                  <c:v>125995.5963</c:v>
                </c:pt>
                <c:pt idx="1">
                  <c:v>104208.4774</c:v>
                </c:pt>
                <c:pt idx="2">
                  <c:v>96449.489700000006</c:v>
                </c:pt>
                <c:pt idx="3">
                  <c:v>115484.41559999999</c:v>
                </c:pt>
                <c:pt idx="4">
                  <c:v>117948.20540000001</c:v>
                </c:pt>
                <c:pt idx="5">
                  <c:v>123865.3395</c:v>
                </c:pt>
                <c:pt idx="6">
                  <c:v>124719.5681</c:v>
                </c:pt>
              </c:numCache>
            </c:numRef>
          </c:val>
          <c:extLst>
            <c:ext xmlns:c16="http://schemas.microsoft.com/office/drawing/2014/chart" uri="{C3380CC4-5D6E-409C-BE32-E72D297353CC}">
              <c16:uniqueId val="{00000000-B749-46F4-8259-47B9F863849B}"/>
            </c:ext>
          </c:extLst>
        </c:ser>
        <c:ser>
          <c:idx val="1"/>
          <c:order val="1"/>
          <c:tx>
            <c:strRef>
              <c:f>'Time Analysis'!$O$2</c:f>
              <c:strCache>
                <c:ptCount val="1"/>
                <c:pt idx="0">
                  <c:v>Highlight</c:v>
                </c:pt>
              </c:strCache>
            </c:strRef>
          </c:tx>
          <c:spPr>
            <a:solidFill>
              <a:srgbClr val="4DC1F5"/>
            </a:solidFill>
            <a:ln>
              <a:noFill/>
            </a:ln>
            <a:effectLst/>
          </c:spPr>
          <c:invertIfNegative val="0"/>
          <c:dLbls>
            <c:delete val="1"/>
          </c:dLbls>
          <c:val>
            <c:numRef>
              <c:f>'Time Analysis'!$O$3:$O$9</c:f>
              <c:numCache>
                <c:formatCode>General</c:formatCode>
                <c:ptCount val="7"/>
                <c:pt idx="0">
                  <c:v>125995.5963</c:v>
                </c:pt>
                <c:pt idx="1">
                  <c:v>0</c:v>
                </c:pt>
                <c:pt idx="2">
                  <c:v>0</c:v>
                </c:pt>
                <c:pt idx="3">
                  <c:v>0</c:v>
                </c:pt>
                <c:pt idx="4">
                  <c:v>0</c:v>
                </c:pt>
                <c:pt idx="5">
                  <c:v>123865.3395</c:v>
                </c:pt>
                <c:pt idx="6">
                  <c:v>124719.5681</c:v>
                </c:pt>
              </c:numCache>
            </c:numRef>
          </c:val>
          <c:extLst>
            <c:ext xmlns:c16="http://schemas.microsoft.com/office/drawing/2014/chart" uri="{C3380CC4-5D6E-409C-BE32-E72D297353CC}">
              <c16:uniqueId val="{00000001-B749-46F4-8259-47B9F863849B}"/>
            </c:ext>
          </c:extLst>
        </c:ser>
        <c:dLbls>
          <c:dLblPos val="outEnd"/>
          <c:showLegendKey val="0"/>
          <c:showVal val="1"/>
          <c:showCatName val="0"/>
          <c:showSerName val="0"/>
          <c:showPercent val="0"/>
          <c:showBubbleSize val="0"/>
        </c:dLbls>
        <c:gapWidth val="170"/>
        <c:overlap val="100"/>
        <c:axId val="515852960"/>
        <c:axId val="515851520"/>
      </c:barChart>
      <c:catAx>
        <c:axId val="515852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5851520"/>
        <c:crosses val="autoZero"/>
        <c:auto val="1"/>
        <c:lblAlgn val="ctr"/>
        <c:lblOffset val="100"/>
        <c:noMultiLvlLbl val="0"/>
      </c:catAx>
      <c:valAx>
        <c:axId val="515851520"/>
        <c:scaling>
          <c:orientation val="minMax"/>
        </c:scaling>
        <c:delete val="1"/>
        <c:axPos val="l"/>
        <c:numFmt formatCode="&quot;$&quot;#,##0.00" sourceLinked="1"/>
        <c:majorTickMark val="none"/>
        <c:minorTickMark val="none"/>
        <c:tickLblPos val="nextTo"/>
        <c:crossAx val="515852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2.xlsx]Time Analysis!PivotTable4</c:name>
    <c:fmtId val="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4DC1F5"/>
          </a:solidFill>
          <a:ln w="19050">
            <a:solidFill>
              <a:schemeClr val="lt1"/>
            </a:solidFill>
          </a:ln>
          <a:effectLst/>
        </c:spPr>
      </c:pivotFmt>
      <c:pivotFmt>
        <c:idx val="2"/>
        <c:spPr>
          <a:solidFill>
            <a:schemeClr val="bg1">
              <a:lumMod val="85000"/>
            </a:schemeClr>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4DC1F5"/>
          </a:solidFill>
          <a:ln w="19050">
            <a:solidFill>
              <a:schemeClr val="lt1"/>
            </a:solidFill>
          </a:ln>
          <a:effectLst/>
        </c:spPr>
      </c:pivotFmt>
      <c:pivotFmt>
        <c:idx val="5"/>
        <c:spPr>
          <a:solidFill>
            <a:schemeClr val="bg1">
              <a:lumMod val="85000"/>
            </a:schemeClr>
          </a:solidFill>
          <a:ln w="19050">
            <a:solidFill>
              <a:schemeClr val="lt1"/>
            </a:solidFill>
          </a:ln>
          <a:effectLst/>
        </c:spPr>
      </c:pivotFmt>
      <c:pivotFmt>
        <c:idx val="6"/>
        <c:spPr>
          <a:solidFill>
            <a:schemeClr val="accent1"/>
          </a:solidFill>
          <a:ln w="19050">
            <a:noFill/>
          </a:ln>
          <a:effectLst/>
        </c:spPr>
        <c:marker>
          <c:symbol val="none"/>
        </c:marker>
        <c:dLbl>
          <c:idx val="0"/>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4DC1F5"/>
          </a:solidFill>
          <a:ln w="19050">
            <a:noFill/>
          </a:ln>
          <a:effectLst/>
        </c:spPr>
        <c:dLbl>
          <c:idx val="0"/>
          <c:layout>
            <c:manualLayout>
              <c:x val="0.10534921856033286"/>
              <c:y val="-4.1778184813531134E-2"/>
            </c:manualLayout>
          </c:layout>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103041626075019"/>
                  <c:h val="0.20864025495877447"/>
                </c:manualLayout>
              </c15:layout>
            </c:ext>
          </c:extLst>
        </c:dLbl>
      </c:pivotFmt>
      <c:pivotFmt>
        <c:idx val="8"/>
        <c:spPr>
          <a:solidFill>
            <a:schemeClr val="bg1">
              <a:lumMod val="75000"/>
            </a:schemeClr>
          </a:solidFill>
          <a:ln w="19050">
            <a:noFill/>
          </a:ln>
          <a:effectLst/>
        </c:spPr>
        <c:dLbl>
          <c:idx val="0"/>
          <c:layout>
            <c:manualLayout>
              <c:x val="-7.0969412369540158E-2"/>
              <c:y val="5.8489458738943602E-2"/>
            </c:manualLayout>
          </c:layout>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046284723321741"/>
                  <c:h val="0.20864025495877447"/>
                </c:manualLayout>
              </c15:layout>
            </c:ext>
          </c:extLst>
        </c:dLbl>
      </c:pivotFmt>
    </c:pivotFmts>
    <c:plotArea>
      <c:layout/>
      <c:pieChart>
        <c:varyColors val="1"/>
        <c:ser>
          <c:idx val="0"/>
          <c:order val="0"/>
          <c:tx>
            <c:strRef>
              <c:f>'Time Analysis'!$K$24</c:f>
              <c:strCache>
                <c:ptCount val="1"/>
                <c:pt idx="0">
                  <c:v>Total</c:v>
                </c:pt>
              </c:strCache>
            </c:strRef>
          </c:tx>
          <c:spPr>
            <a:ln>
              <a:noFill/>
            </a:ln>
          </c:spPr>
          <c:dPt>
            <c:idx val="0"/>
            <c:bubble3D val="0"/>
            <c:spPr>
              <a:solidFill>
                <a:srgbClr val="4DC1F5"/>
              </a:solidFill>
              <a:ln w="19050">
                <a:noFill/>
              </a:ln>
              <a:effectLst/>
            </c:spPr>
            <c:extLst>
              <c:ext xmlns:c16="http://schemas.microsoft.com/office/drawing/2014/chart" uri="{C3380CC4-5D6E-409C-BE32-E72D297353CC}">
                <c16:uniqueId val="{00000001-FC83-4C51-AA8F-A7E91274C404}"/>
              </c:ext>
            </c:extLst>
          </c:dPt>
          <c:dPt>
            <c:idx val="1"/>
            <c:bubble3D val="0"/>
            <c:spPr>
              <a:solidFill>
                <a:schemeClr val="bg1">
                  <a:lumMod val="75000"/>
                </a:schemeClr>
              </a:solidFill>
              <a:ln w="19050">
                <a:noFill/>
              </a:ln>
              <a:effectLst/>
            </c:spPr>
            <c:extLst>
              <c:ext xmlns:c16="http://schemas.microsoft.com/office/drawing/2014/chart" uri="{C3380CC4-5D6E-409C-BE32-E72D297353CC}">
                <c16:uniqueId val="{00000003-FC83-4C51-AA8F-A7E91274C404}"/>
              </c:ext>
            </c:extLst>
          </c:dPt>
          <c:dLbls>
            <c:dLbl>
              <c:idx val="0"/>
              <c:layout>
                <c:manualLayout>
                  <c:x val="0.10534921856033286"/>
                  <c:y val="-4.1778184813531134E-2"/>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2103041626075019"/>
                      <c:h val="0.20864025495877447"/>
                    </c:manualLayout>
                  </c15:layout>
                </c:ext>
                <c:ext xmlns:c16="http://schemas.microsoft.com/office/drawing/2014/chart" uri="{C3380CC4-5D6E-409C-BE32-E72D297353CC}">
                  <c16:uniqueId val="{00000001-FC83-4C51-AA8F-A7E91274C404}"/>
                </c:ext>
              </c:extLst>
            </c:dLbl>
            <c:dLbl>
              <c:idx val="1"/>
              <c:layout>
                <c:manualLayout>
                  <c:x val="-7.0969412369540158E-2"/>
                  <c:y val="5.8489458738943602E-2"/>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2046284723321741"/>
                      <c:h val="0.20864025495877447"/>
                    </c:manualLayout>
                  </c15:layout>
                </c:ext>
                <c:ext xmlns:c16="http://schemas.microsoft.com/office/drawing/2014/chart" uri="{C3380CC4-5D6E-409C-BE32-E72D297353CC}">
                  <c16:uniqueId val="{00000003-FC83-4C51-AA8F-A7E91274C404}"/>
                </c:ext>
              </c:extLst>
            </c:dLbl>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'Time Analysis'!$J$25:$J$26</c:f>
              <c:strCache>
                <c:ptCount val="2"/>
                <c:pt idx="0">
                  <c:v>Weekday</c:v>
                </c:pt>
                <c:pt idx="1">
                  <c:v>Weekend</c:v>
                </c:pt>
              </c:strCache>
            </c:strRef>
          </c:cat>
          <c:val>
            <c:numRef>
              <c:f>'Time Analysis'!$K$25:$K$26</c:f>
              <c:numCache>
                <c:formatCode>\$#,##0.00;\(\$#,##0.00\);\$#,##0.00</c:formatCode>
                <c:ptCount val="2"/>
                <c:pt idx="0">
                  <c:v>580597.27509999997</c:v>
                </c:pt>
                <c:pt idx="1">
                  <c:v>228073.81690000001</c:v>
                </c:pt>
              </c:numCache>
            </c:numRef>
          </c:val>
          <c:extLst>
            <c:ext xmlns:c16="http://schemas.microsoft.com/office/drawing/2014/chart" uri="{C3380CC4-5D6E-409C-BE32-E72D297353CC}">
              <c16:uniqueId val="{00000006-D98F-4BEF-83F2-73890FA3F55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2.xlsx]Time Analysis!PivotTable2</c:name>
    <c:fmtId val="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4DC1F5"/>
          </a:solidFill>
          <a:ln w="19050">
            <a:solidFill>
              <a:schemeClr val="lt1"/>
            </a:solidFill>
          </a:ln>
          <a:effectLst/>
        </c:spPr>
        <c:dLbl>
          <c:idx val="0"/>
          <c:layout>
            <c:manualLayout>
              <c:x val="0.1042524906321813"/>
              <c:y val="0.26614424788392677"/>
            </c:manualLayout>
          </c:layout>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F75606"/>
          </a:solidFill>
          <a:ln w="19050">
            <a:solidFill>
              <a:schemeClr val="lt1"/>
            </a:solidFill>
          </a:ln>
          <a:effectLst/>
        </c:spPr>
        <c:dLbl>
          <c:idx val="0"/>
          <c:layout>
            <c:manualLayout>
              <c:x val="0"/>
              <c:y val="0.13736477310138165"/>
            </c:manualLayout>
          </c:layout>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bg1">
              <a:lumMod val="75000"/>
            </a:schemeClr>
          </a:solidFill>
          <a:ln w="19050">
            <a:solidFill>
              <a:schemeClr val="lt1"/>
            </a:solidFill>
          </a:ln>
          <a:effectLst/>
        </c:spPr>
        <c:dLbl>
          <c:idx val="0"/>
          <c:layout>
            <c:manualLayout>
              <c:x val="-0.26337471317603722"/>
              <c:y val="-6.0097088231854431E-2"/>
            </c:manualLayout>
          </c:layout>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E2EA45"/>
          </a:solidFill>
          <a:ln w="19050">
            <a:solidFill>
              <a:schemeClr val="lt1"/>
            </a:solidFill>
          </a:ln>
          <a:effectLst/>
        </c:spPr>
      </c:pivotFmt>
    </c:pivotFmts>
    <c:plotArea>
      <c:layout>
        <c:manualLayout>
          <c:layoutTarget val="inner"/>
          <c:xMode val="edge"/>
          <c:yMode val="edge"/>
          <c:x val="0.1828445246704252"/>
          <c:y val="0.15453536973905424"/>
          <c:w val="0.39288413024778218"/>
          <c:h val="0.61473372393060643"/>
        </c:manualLayout>
      </c:layout>
      <c:pieChart>
        <c:varyColors val="1"/>
        <c:ser>
          <c:idx val="0"/>
          <c:order val="0"/>
          <c:tx>
            <c:strRef>
              <c:f>'Time Analysis'!$T$2</c:f>
              <c:strCache>
                <c:ptCount val="1"/>
                <c:pt idx="0">
                  <c:v>Total</c:v>
                </c:pt>
              </c:strCache>
            </c:strRef>
          </c:tx>
          <c:dPt>
            <c:idx val="0"/>
            <c:bubble3D val="0"/>
            <c:spPr>
              <a:solidFill>
                <a:srgbClr val="4DC1F5"/>
              </a:solidFill>
              <a:ln w="19050">
                <a:solidFill>
                  <a:schemeClr val="lt1"/>
                </a:solidFill>
              </a:ln>
              <a:effectLst/>
            </c:spPr>
            <c:extLst>
              <c:ext xmlns:c16="http://schemas.microsoft.com/office/drawing/2014/chart" uri="{C3380CC4-5D6E-409C-BE32-E72D297353CC}">
                <c16:uniqueId val="{00000001-4E07-4704-96F0-9774146B7EC7}"/>
              </c:ext>
            </c:extLst>
          </c:dPt>
          <c:dPt>
            <c:idx val="1"/>
            <c:bubble3D val="0"/>
            <c:spPr>
              <a:solidFill>
                <a:srgbClr val="F75606"/>
              </a:solidFill>
              <a:ln w="19050">
                <a:solidFill>
                  <a:schemeClr val="lt1"/>
                </a:solidFill>
              </a:ln>
              <a:effectLst/>
            </c:spPr>
            <c:extLst>
              <c:ext xmlns:c16="http://schemas.microsoft.com/office/drawing/2014/chart" uri="{C3380CC4-5D6E-409C-BE32-E72D297353CC}">
                <c16:uniqueId val="{00000003-4E07-4704-96F0-9774146B7EC7}"/>
              </c:ext>
            </c:extLst>
          </c:dPt>
          <c:dPt>
            <c:idx val="2"/>
            <c:bubble3D val="0"/>
            <c:spPr>
              <a:solidFill>
                <a:schemeClr val="bg1">
                  <a:lumMod val="75000"/>
                </a:schemeClr>
              </a:solidFill>
              <a:ln w="19050">
                <a:solidFill>
                  <a:schemeClr val="lt1"/>
                </a:solidFill>
              </a:ln>
              <a:effectLst/>
            </c:spPr>
            <c:extLst>
              <c:ext xmlns:c16="http://schemas.microsoft.com/office/drawing/2014/chart" uri="{C3380CC4-5D6E-409C-BE32-E72D297353CC}">
                <c16:uniqueId val="{00000005-4E07-4704-96F0-9774146B7EC7}"/>
              </c:ext>
            </c:extLst>
          </c:dPt>
          <c:dPt>
            <c:idx val="3"/>
            <c:bubble3D val="0"/>
            <c:spPr>
              <a:solidFill>
                <a:srgbClr val="E2EA45"/>
              </a:solidFill>
              <a:ln w="19050">
                <a:solidFill>
                  <a:schemeClr val="lt1"/>
                </a:solidFill>
              </a:ln>
              <a:effectLst/>
            </c:spPr>
            <c:extLst>
              <c:ext xmlns:c16="http://schemas.microsoft.com/office/drawing/2014/chart" uri="{C3380CC4-5D6E-409C-BE32-E72D297353CC}">
                <c16:uniqueId val="{00000007-4E07-4704-96F0-9774146B7EC7}"/>
              </c:ext>
            </c:extLst>
          </c:dPt>
          <c:dLbls>
            <c:dLbl>
              <c:idx val="0"/>
              <c:layout>
                <c:manualLayout>
                  <c:x val="0.1042524906321813"/>
                  <c:y val="0.26614424788392677"/>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E07-4704-96F0-9774146B7EC7}"/>
                </c:ext>
              </c:extLst>
            </c:dLbl>
            <c:dLbl>
              <c:idx val="1"/>
              <c:layout>
                <c:manualLayout>
                  <c:x val="0"/>
                  <c:y val="0.13736477310138165"/>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E07-4704-96F0-9774146B7EC7}"/>
                </c:ext>
              </c:extLst>
            </c:dLbl>
            <c:dLbl>
              <c:idx val="2"/>
              <c:layout>
                <c:manualLayout>
                  <c:x val="-0.26337471317603722"/>
                  <c:y val="-6.0097088231854431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E07-4704-96F0-9774146B7EC7}"/>
                </c:ext>
              </c:extLst>
            </c:dLbl>
            <c:numFmt formatCode="[&lt;999999]0.0,\ &quot; K&quot;;[&lt;999999999]\ 0.0,&quot; M&quot;;\ 0.0,\ &quot; B&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'Time Analysis'!$S$3:$S$6</c:f>
              <c:strCache>
                <c:ptCount val="4"/>
                <c:pt idx="0">
                  <c:v>Afternoon</c:v>
                </c:pt>
                <c:pt idx="1">
                  <c:v>Evening</c:v>
                </c:pt>
                <c:pt idx="2">
                  <c:v>Morning</c:v>
                </c:pt>
                <c:pt idx="3">
                  <c:v>Night</c:v>
                </c:pt>
              </c:strCache>
            </c:strRef>
          </c:cat>
          <c:val>
            <c:numRef>
              <c:f>'Time Analysis'!$T$3:$T$6</c:f>
              <c:numCache>
                <c:formatCode>\$#,##0.00;\(\$#,##0.00\);\$#,##0.00</c:formatCode>
                <c:ptCount val="4"/>
                <c:pt idx="0">
                  <c:v>210097.42050000001</c:v>
                </c:pt>
                <c:pt idx="1">
                  <c:v>94479.463600000003</c:v>
                </c:pt>
                <c:pt idx="2">
                  <c:v>202745.65960000001</c:v>
                </c:pt>
                <c:pt idx="3">
                  <c:v>301348.54830000002</c:v>
                </c:pt>
              </c:numCache>
            </c:numRef>
          </c:val>
          <c:extLst>
            <c:ext xmlns:c16="http://schemas.microsoft.com/office/drawing/2014/chart" uri="{C3380CC4-5D6E-409C-BE32-E72D297353CC}">
              <c16:uniqueId val="{0000000A-432B-48FD-AF3E-03CD4660CBDA}"/>
            </c:ext>
          </c:extLst>
        </c:ser>
        <c:dLbls>
          <c:showLegendKey val="0"/>
          <c:showVal val="0"/>
          <c:showCatName val="0"/>
          <c:showSerName val="0"/>
          <c:showPercent val="0"/>
          <c:showBubbleSize val="0"/>
          <c:showLeaderLines val="1"/>
        </c:dLbls>
        <c:firstSliceAng val="0"/>
      </c:pieChart>
      <c:spPr>
        <a:noFill/>
        <a:ln>
          <a:noFill/>
        </a:ln>
        <a:effectLst/>
      </c:spPr>
    </c:plotArea>
    <c:legend>
      <c:legendPos val="b"/>
      <c:layout>
        <c:manualLayout>
          <c:xMode val="edge"/>
          <c:yMode val="edge"/>
          <c:x val="2.2565285259959395E-2"/>
          <c:y val="0.85512207685802422"/>
          <c:w val="0.89999960892026787"/>
          <c:h val="0.1448779231419758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2.xlsx]P &amp; C Analysis!Measures</c:name>
    <c:fmtId val="11"/>
  </c:pivotSource>
  <c:chart>
    <c:autoTitleDeleted val="0"/>
    <c:pivotFmts>
      <c:pivotFmt>
        <c:idx val="0"/>
        <c:spPr>
          <a:solidFill>
            <a:srgbClr val="020EF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inBase"/>
          <c:showLegendKey val="0"/>
          <c:showVal val="0"/>
          <c:showCatName val="1"/>
          <c:showSerName val="0"/>
          <c:showPercent val="0"/>
          <c:showBubbleSize val="0"/>
          <c:extLst>
            <c:ext xmlns:c15="http://schemas.microsoft.com/office/drawing/2012/chart" uri="{CE6537A1-D6FC-4f65-9D91-7224C49458BB}"/>
          </c:extLst>
        </c:dLbl>
      </c:pivotFmt>
      <c:pivotFmt>
        <c:idx val="1"/>
        <c:spPr>
          <a:solidFill>
            <a:srgbClr val="4DC1F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4DC1F5"/>
          </a:solidFill>
          <a:ln>
            <a:noFill/>
          </a:ln>
          <a:effectLst/>
        </c:spPr>
      </c:pivotFmt>
      <c:pivotFmt>
        <c:idx val="3"/>
        <c:spPr>
          <a:solidFill>
            <a:srgbClr val="020EF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dLblPos val="inBase"/>
          <c:showLegendKey val="0"/>
          <c:showVal val="0"/>
          <c:showCatName val="1"/>
          <c:showSerName val="0"/>
          <c:showPercent val="0"/>
          <c:showBubbleSize val="0"/>
          <c:extLst>
            <c:ext xmlns:c15="http://schemas.microsoft.com/office/drawing/2012/chart" uri="{CE6537A1-D6FC-4f65-9D91-7224C49458BB}"/>
          </c:extLst>
        </c:dLbl>
      </c:pivotFmt>
      <c:pivotFmt>
        <c:idx val="4"/>
        <c:spPr>
          <a:solidFill>
            <a:srgbClr val="4DC1F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20EF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95000"/>
                      <a:lumOff val="5000"/>
                    </a:schemeClr>
                  </a:solidFill>
                  <a:latin typeface="+mn-lt"/>
                  <a:ea typeface="+mn-ea"/>
                  <a:cs typeface="+mn-cs"/>
                </a:defRPr>
              </a:pPr>
              <a:endParaRPr lang="en-US"/>
            </a:p>
          </c:txPr>
          <c:dLblPos val="inBase"/>
          <c:showLegendKey val="0"/>
          <c:showVal val="0"/>
          <c:showCatName val="1"/>
          <c:showSerName val="0"/>
          <c:showPercent val="0"/>
          <c:showBubbleSize val="0"/>
          <c:extLst>
            <c:ext xmlns:c15="http://schemas.microsoft.com/office/drawing/2012/chart" uri="{CE6537A1-D6FC-4f65-9D91-7224C49458BB}"/>
          </c:extLst>
        </c:dLbl>
      </c:pivotFmt>
      <c:pivotFmt>
        <c:idx val="6"/>
        <c:spPr>
          <a:solidFill>
            <a:srgbClr val="4DC1F5"/>
          </a:solidFill>
          <a:ln>
            <a:noFill/>
          </a:ln>
          <a:effectLst/>
        </c:spPr>
        <c:marker>
          <c:symbol val="none"/>
        </c:marker>
        <c:dLbl>
          <c:idx val="0"/>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20EF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95000"/>
                      <a:lumOff val="5000"/>
                    </a:schemeClr>
                  </a:solidFill>
                  <a:latin typeface="+mn-lt"/>
                  <a:ea typeface="+mn-ea"/>
                  <a:cs typeface="+mn-cs"/>
                </a:defRPr>
              </a:pPr>
              <a:endParaRPr lang="en-US"/>
            </a:p>
          </c:txPr>
          <c:dLblPos val="inBase"/>
          <c:showLegendKey val="0"/>
          <c:showVal val="0"/>
          <c:showCatName val="1"/>
          <c:showSerName val="0"/>
          <c:showPercent val="0"/>
          <c:showBubbleSize val="0"/>
          <c:extLst>
            <c:ext xmlns:c15="http://schemas.microsoft.com/office/drawing/2012/chart" uri="{CE6537A1-D6FC-4f65-9D91-7224C49458BB}"/>
          </c:extLst>
        </c:dLbl>
      </c:pivotFmt>
      <c:pivotFmt>
        <c:idx val="8"/>
        <c:spPr>
          <a:solidFill>
            <a:srgbClr val="4DC1F5"/>
          </a:solidFill>
          <a:ln>
            <a:noFill/>
          </a:ln>
          <a:effectLst/>
        </c:spPr>
        <c:marker>
          <c:symbol val="none"/>
        </c:marker>
        <c:dLbl>
          <c:idx val="0"/>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20EF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95000"/>
                      <a:lumOff val="5000"/>
                    </a:schemeClr>
                  </a:solidFill>
                  <a:latin typeface="+mn-lt"/>
                  <a:ea typeface="+mn-ea"/>
                  <a:cs typeface="+mn-cs"/>
                </a:defRPr>
              </a:pPr>
              <a:endParaRPr lang="en-US"/>
            </a:p>
          </c:txPr>
          <c:dLblPos val="inBase"/>
          <c:showLegendKey val="0"/>
          <c:showVal val="0"/>
          <c:showCatName val="1"/>
          <c:showSerName val="0"/>
          <c:showPercent val="0"/>
          <c:showBubbleSize val="0"/>
          <c:extLst>
            <c:ext xmlns:c15="http://schemas.microsoft.com/office/drawing/2012/chart" uri="{CE6537A1-D6FC-4f65-9D91-7224C49458BB}"/>
          </c:extLst>
        </c:dLbl>
      </c:pivotFmt>
      <c:pivotFmt>
        <c:idx val="10"/>
        <c:spPr>
          <a:solidFill>
            <a:srgbClr val="4DC1F5"/>
          </a:solidFill>
          <a:ln>
            <a:noFill/>
          </a:ln>
          <a:effectLst/>
        </c:spPr>
        <c:marker>
          <c:symbol val="none"/>
        </c:marker>
        <c:dLbl>
          <c:idx val="0"/>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3809542326697509E-2"/>
          <c:y val="0.13765172989780253"/>
          <c:w val="0.95619054683009141"/>
          <c:h val="0.83405828414338712"/>
        </c:manualLayout>
      </c:layout>
      <c:barChart>
        <c:barDir val="bar"/>
        <c:grouping val="clustered"/>
        <c:varyColors val="0"/>
        <c:ser>
          <c:idx val="0"/>
          <c:order val="0"/>
          <c:tx>
            <c:strRef>
              <c:f>'P &amp; C Analysis'!$C$1</c:f>
              <c:strCache>
                <c:ptCount val="1"/>
                <c:pt idx="0">
                  <c:v>Total Profit</c:v>
                </c:pt>
              </c:strCache>
            </c:strRef>
          </c:tx>
          <c:spPr>
            <a:solidFill>
              <a:srgbClr val="020EF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95000"/>
                        <a:lumOff val="5000"/>
                      </a:schemeClr>
                    </a:solidFill>
                    <a:latin typeface="+mn-lt"/>
                    <a:ea typeface="+mn-ea"/>
                    <a:cs typeface="+mn-cs"/>
                  </a:defRPr>
                </a:pPr>
                <a:endParaRPr lang="en-US"/>
              </a:p>
            </c:txPr>
            <c:dLblPos val="inBase"/>
            <c:showLegendKey val="0"/>
            <c:showVal val="0"/>
            <c:showCatName val="1"/>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 &amp; C Analysis'!$B$2:$B$6</c:f>
              <c:strCache>
                <c:ptCount val="5"/>
                <c:pt idx="0">
                  <c:v>Televisions</c:v>
                </c:pt>
                <c:pt idx="1">
                  <c:v>Air Fryer</c:v>
                </c:pt>
                <c:pt idx="2">
                  <c:v>Treadmill</c:v>
                </c:pt>
                <c:pt idx="3">
                  <c:v>Earbuds</c:v>
                </c:pt>
                <c:pt idx="4">
                  <c:v>Camera Accessories</c:v>
                </c:pt>
              </c:strCache>
            </c:strRef>
          </c:cat>
          <c:val>
            <c:numRef>
              <c:f>'P &amp; C Analysis'!$C$2:$C$6</c:f>
              <c:numCache>
                <c:formatCode>"$"#,##0_);\("$"#,##0\)</c:formatCode>
                <c:ptCount val="5"/>
                <c:pt idx="0">
                  <c:v>174773.76310000001</c:v>
                </c:pt>
                <c:pt idx="1">
                  <c:v>165612.88560000001</c:v>
                </c:pt>
                <c:pt idx="2">
                  <c:v>156715.9382</c:v>
                </c:pt>
                <c:pt idx="3">
                  <c:v>156523.52650000001</c:v>
                </c:pt>
                <c:pt idx="4">
                  <c:v>155044.9786</c:v>
                </c:pt>
              </c:numCache>
            </c:numRef>
          </c:val>
          <c:extLst>
            <c:ext xmlns:c16="http://schemas.microsoft.com/office/drawing/2014/chart" uri="{C3380CC4-5D6E-409C-BE32-E72D297353CC}">
              <c16:uniqueId val="{00000003-7043-46FA-B2EF-DCF0DF6787FB}"/>
            </c:ext>
          </c:extLst>
        </c:ser>
        <c:ser>
          <c:idx val="1"/>
          <c:order val="1"/>
          <c:tx>
            <c:strRef>
              <c:f>'P &amp; C Analysis'!$D$1</c:f>
              <c:strCache>
                <c:ptCount val="1"/>
                <c:pt idx="0">
                  <c:v>Sum of Profit</c:v>
                </c:pt>
              </c:strCache>
            </c:strRef>
          </c:tx>
          <c:spPr>
            <a:solidFill>
              <a:srgbClr val="4DC1F5"/>
            </a:solidFill>
            <a:ln>
              <a:noFill/>
            </a:ln>
            <a:effectLst/>
          </c:spPr>
          <c:invertIfNegative val="0"/>
          <c:dLbls>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 &amp; C Analysis'!$B$2:$B$6</c:f>
              <c:strCache>
                <c:ptCount val="5"/>
                <c:pt idx="0">
                  <c:v>Televisions</c:v>
                </c:pt>
                <c:pt idx="1">
                  <c:v>Air Fryer</c:v>
                </c:pt>
                <c:pt idx="2">
                  <c:v>Treadmill</c:v>
                </c:pt>
                <c:pt idx="3">
                  <c:v>Earbuds</c:v>
                </c:pt>
                <c:pt idx="4">
                  <c:v>Camera Accessories</c:v>
                </c:pt>
              </c:strCache>
            </c:strRef>
          </c:cat>
          <c:val>
            <c:numRef>
              <c:f>'P &amp; C Analysis'!$D$2:$D$6</c:f>
              <c:numCache>
                <c:formatCode>\$#,##0.00;\(\$#,##0.00\);\$#,##0.00</c:formatCode>
                <c:ptCount val="5"/>
                <c:pt idx="0">
                  <c:v>174773.76310000001</c:v>
                </c:pt>
                <c:pt idx="1">
                  <c:v>165612.88560000001</c:v>
                </c:pt>
                <c:pt idx="2">
                  <c:v>156715.9382</c:v>
                </c:pt>
                <c:pt idx="3">
                  <c:v>156523.52650000001</c:v>
                </c:pt>
                <c:pt idx="4">
                  <c:v>155044.9786</c:v>
                </c:pt>
              </c:numCache>
            </c:numRef>
          </c:val>
          <c:extLst>
            <c:ext xmlns:c16="http://schemas.microsoft.com/office/drawing/2014/chart" uri="{C3380CC4-5D6E-409C-BE32-E72D297353CC}">
              <c16:uniqueId val="{00000004-7043-46FA-B2EF-DCF0DF6787FB}"/>
            </c:ext>
          </c:extLst>
        </c:ser>
        <c:dLbls>
          <c:showLegendKey val="0"/>
          <c:showVal val="0"/>
          <c:showCatName val="0"/>
          <c:showSerName val="0"/>
          <c:showPercent val="0"/>
          <c:showBubbleSize val="0"/>
        </c:dLbls>
        <c:gapWidth val="60"/>
        <c:overlap val="100"/>
        <c:axId val="502021856"/>
        <c:axId val="503885496"/>
      </c:barChart>
      <c:catAx>
        <c:axId val="502021856"/>
        <c:scaling>
          <c:orientation val="maxMin"/>
        </c:scaling>
        <c:delete val="1"/>
        <c:axPos val="l"/>
        <c:numFmt formatCode="General" sourceLinked="1"/>
        <c:majorTickMark val="none"/>
        <c:minorTickMark val="none"/>
        <c:tickLblPos val="nextTo"/>
        <c:crossAx val="503885496"/>
        <c:crosses val="autoZero"/>
        <c:auto val="1"/>
        <c:lblAlgn val="ctr"/>
        <c:lblOffset val="100"/>
        <c:noMultiLvlLbl val="0"/>
      </c:catAx>
      <c:valAx>
        <c:axId val="503885496"/>
        <c:scaling>
          <c:orientation val="minMax"/>
        </c:scaling>
        <c:delete val="1"/>
        <c:axPos val="t"/>
        <c:numFmt formatCode="&quot;$&quot;#,##0_);\(&quot;$&quot;#,##0\)" sourceLinked="1"/>
        <c:majorTickMark val="none"/>
        <c:minorTickMark val="none"/>
        <c:tickLblPos val="nextTo"/>
        <c:crossAx val="5020218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2.xlsx]P &amp; C Analysis!PivotTable2</c:name>
    <c:fmtId val="2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4DC1F5"/>
          </a:solidFill>
          <a:ln>
            <a:noFill/>
          </a:ln>
          <a:effectLst/>
        </c:spPr>
        <c:marker>
          <c:symbol val="none"/>
        </c:marker>
        <c:dLbl>
          <c:idx val="0"/>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179480944656814E-2"/>
          <c:y val="0.14468511765143049"/>
          <c:w val="0.90564103811068641"/>
          <c:h val="0.5453538539367303"/>
        </c:manualLayout>
      </c:layout>
      <c:barChart>
        <c:barDir val="col"/>
        <c:grouping val="clustered"/>
        <c:varyColors val="0"/>
        <c:ser>
          <c:idx val="0"/>
          <c:order val="0"/>
          <c:tx>
            <c:strRef>
              <c:f>'P &amp; C Analysis'!$P$1</c:f>
              <c:strCache>
                <c:ptCount val="1"/>
                <c:pt idx="0">
                  <c:v>Total</c:v>
                </c:pt>
              </c:strCache>
            </c:strRef>
          </c:tx>
          <c:spPr>
            <a:solidFill>
              <a:srgbClr val="4DC1F5"/>
            </a:solidFill>
            <a:ln>
              <a:noFill/>
            </a:ln>
            <a:effectLst/>
          </c:spPr>
          <c:invertIfNegative val="0"/>
          <c:dLbls>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 &amp; C Analysis'!$O$2:$O$6</c:f>
              <c:strCache>
                <c:ptCount val="5"/>
                <c:pt idx="0">
                  <c:v>Brăila</c:v>
                </c:pt>
                <c:pt idx="1">
                  <c:v>Târgu Mureș</c:v>
                </c:pt>
                <c:pt idx="2">
                  <c:v>Galați</c:v>
                </c:pt>
                <c:pt idx="3">
                  <c:v>Craiova</c:v>
                </c:pt>
                <c:pt idx="4">
                  <c:v>Ploiești</c:v>
                </c:pt>
              </c:strCache>
            </c:strRef>
          </c:cat>
          <c:val>
            <c:numRef>
              <c:f>'P &amp; C Analysis'!$P$2:$P$6</c:f>
              <c:numCache>
                <c:formatCode>\$#,##0.00;\(\$#,##0.00\);\$#,##0.00</c:formatCode>
                <c:ptCount val="5"/>
                <c:pt idx="0">
                  <c:v>165794.42430000001</c:v>
                </c:pt>
                <c:pt idx="1">
                  <c:v>164809.4601</c:v>
                </c:pt>
                <c:pt idx="2">
                  <c:v>162315.89689999999</c:v>
                </c:pt>
                <c:pt idx="3">
                  <c:v>161506.57689999999</c:v>
                </c:pt>
                <c:pt idx="4">
                  <c:v>154244.73379999999</c:v>
                </c:pt>
              </c:numCache>
            </c:numRef>
          </c:val>
          <c:extLst>
            <c:ext xmlns:c16="http://schemas.microsoft.com/office/drawing/2014/chart" uri="{C3380CC4-5D6E-409C-BE32-E72D297353CC}">
              <c16:uniqueId val="{00000001-E64D-43D6-A380-8B023713B954}"/>
            </c:ext>
          </c:extLst>
        </c:ser>
        <c:dLbls>
          <c:dLblPos val="outEnd"/>
          <c:showLegendKey val="0"/>
          <c:showVal val="1"/>
          <c:showCatName val="0"/>
          <c:showSerName val="0"/>
          <c:showPercent val="0"/>
          <c:showBubbleSize val="0"/>
        </c:dLbls>
        <c:gapWidth val="170"/>
        <c:overlap val="-27"/>
        <c:axId val="1398118760"/>
        <c:axId val="1398117680"/>
      </c:barChart>
      <c:catAx>
        <c:axId val="13981187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8117680"/>
        <c:crosses val="autoZero"/>
        <c:auto val="1"/>
        <c:lblAlgn val="ctr"/>
        <c:lblOffset val="100"/>
        <c:noMultiLvlLbl val="0"/>
      </c:catAx>
      <c:valAx>
        <c:axId val="1398117680"/>
        <c:scaling>
          <c:orientation val="minMax"/>
        </c:scaling>
        <c:delete val="1"/>
        <c:axPos val="l"/>
        <c:numFmt formatCode="\$#,##0.00;\(\$#,##0.00\);\$#,##0.00" sourceLinked="1"/>
        <c:majorTickMark val="none"/>
        <c:minorTickMark val="none"/>
        <c:tickLblPos val="nextTo"/>
        <c:crossAx val="13981187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2.xlsx]P &amp; C Analysis!PivotTable1</c:name>
    <c:fmtId val="2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noFill/>
          </a:ln>
          <a:effectLst/>
        </c:spPr>
        <c:marker>
          <c:symbol val="none"/>
        </c:marker>
        <c:dLbl>
          <c:idx val="0"/>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4DC1F5"/>
          </a:solidFill>
          <a:ln w="19050">
            <a:noFill/>
          </a:ln>
          <a:effectLst/>
        </c:spPr>
        <c:dLbl>
          <c:idx val="0"/>
          <c:layout>
            <c:manualLayout>
              <c:x val="5.4982817869415807E-2"/>
              <c:y val="9.4570617579303504E-2"/>
            </c:manualLayout>
          </c:layout>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F75606"/>
          </a:solidFill>
          <a:ln w="19050">
            <a:noFill/>
          </a:ln>
          <a:effectLst/>
        </c:spPr>
        <c:dLbl>
          <c:idx val="0"/>
          <c:layout>
            <c:manualLayout>
              <c:x val="-8.2474226804123738E-2"/>
              <c:y val="3.4389315483383122E-2"/>
            </c:manualLayout>
          </c:layout>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bg1">
              <a:lumMod val="65000"/>
            </a:schemeClr>
          </a:solidFill>
          <a:ln w="19050">
            <a:noFill/>
          </a:ln>
          <a:effectLst/>
        </c:spPr>
        <c:dLbl>
          <c:idx val="0"/>
          <c:layout>
            <c:manualLayout>
              <c:x val="-6.4558857547206458E-2"/>
              <c:y val="-3.0337096269490591E-4"/>
            </c:manualLayout>
          </c:layout>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6878482282245922"/>
          <c:y val="0.14535968547589359"/>
          <c:w val="0.30687478324592016"/>
          <c:h val="0.59780782097159157"/>
        </c:manualLayout>
      </c:layout>
      <c:pieChart>
        <c:varyColors val="1"/>
        <c:ser>
          <c:idx val="0"/>
          <c:order val="0"/>
          <c:tx>
            <c:strRef>
              <c:f>'P &amp; C Analysis'!$J$1</c:f>
              <c:strCache>
                <c:ptCount val="1"/>
                <c:pt idx="0">
                  <c:v>Total</c:v>
                </c:pt>
              </c:strCache>
            </c:strRef>
          </c:tx>
          <c:spPr>
            <a:ln>
              <a:noFill/>
            </a:ln>
          </c:spPr>
          <c:dPt>
            <c:idx val="0"/>
            <c:bubble3D val="0"/>
            <c:spPr>
              <a:solidFill>
                <a:srgbClr val="4DC1F5"/>
              </a:solidFill>
              <a:ln w="19050">
                <a:noFill/>
              </a:ln>
              <a:effectLst/>
            </c:spPr>
            <c:extLst>
              <c:ext xmlns:c16="http://schemas.microsoft.com/office/drawing/2014/chart" uri="{C3380CC4-5D6E-409C-BE32-E72D297353CC}">
                <c16:uniqueId val="{00000001-6F4B-4A85-AD62-3C1BAF34D398}"/>
              </c:ext>
            </c:extLst>
          </c:dPt>
          <c:dPt>
            <c:idx val="1"/>
            <c:bubble3D val="0"/>
            <c:spPr>
              <a:solidFill>
                <a:srgbClr val="F75606"/>
              </a:solidFill>
              <a:ln w="19050">
                <a:noFill/>
              </a:ln>
              <a:effectLst/>
            </c:spPr>
            <c:extLst>
              <c:ext xmlns:c16="http://schemas.microsoft.com/office/drawing/2014/chart" uri="{C3380CC4-5D6E-409C-BE32-E72D297353CC}">
                <c16:uniqueId val="{00000003-6F4B-4A85-AD62-3C1BAF34D398}"/>
              </c:ext>
            </c:extLst>
          </c:dPt>
          <c:dPt>
            <c:idx val="2"/>
            <c:bubble3D val="0"/>
            <c:spPr>
              <a:solidFill>
                <a:schemeClr val="bg1">
                  <a:lumMod val="65000"/>
                </a:schemeClr>
              </a:solidFill>
              <a:ln w="19050">
                <a:noFill/>
              </a:ln>
              <a:effectLst/>
            </c:spPr>
            <c:extLst>
              <c:ext xmlns:c16="http://schemas.microsoft.com/office/drawing/2014/chart" uri="{C3380CC4-5D6E-409C-BE32-E72D297353CC}">
                <c16:uniqueId val="{00000005-6F4B-4A85-AD62-3C1BAF34D398}"/>
              </c:ext>
            </c:extLst>
          </c:dPt>
          <c:dLbls>
            <c:dLbl>
              <c:idx val="0"/>
              <c:layout>
                <c:manualLayout>
                  <c:x val="5.4982817869415807E-2"/>
                  <c:y val="9.457061757930350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F4B-4A85-AD62-3C1BAF34D398}"/>
                </c:ext>
              </c:extLst>
            </c:dLbl>
            <c:dLbl>
              <c:idx val="1"/>
              <c:layout>
                <c:manualLayout>
                  <c:x val="-8.2474226804123738E-2"/>
                  <c:y val="3.4389315483383122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F4B-4A85-AD62-3C1BAF34D398}"/>
                </c:ext>
              </c:extLst>
            </c:dLbl>
            <c:dLbl>
              <c:idx val="2"/>
              <c:layout>
                <c:manualLayout>
                  <c:x val="-6.4558857547206458E-2"/>
                  <c:y val="-3.0337096269490591E-4"/>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F4B-4A85-AD62-3C1BAF34D398}"/>
                </c:ext>
              </c:extLst>
            </c:dLbl>
            <c:numFmt formatCode="[&lt;1000]0;[&lt;1000000]0.0,&quot; K&quot;;0.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 &amp; C Analysis'!$I$2:$I$4</c:f>
              <c:strCache>
                <c:ptCount val="3"/>
                <c:pt idx="0">
                  <c:v>Electronics</c:v>
                </c:pt>
                <c:pt idx="1">
                  <c:v>Kitchen Appliances</c:v>
                </c:pt>
                <c:pt idx="2">
                  <c:v>Sports</c:v>
                </c:pt>
              </c:strCache>
            </c:strRef>
          </c:cat>
          <c:val>
            <c:numRef>
              <c:f>'P &amp; C Analysis'!$J$2:$J$4</c:f>
              <c:numCache>
                <c:formatCode>"$"#,##0_);\("$"#,##0\)</c:formatCode>
                <c:ptCount val="3"/>
                <c:pt idx="0">
                  <c:v>486342.26819999999</c:v>
                </c:pt>
                <c:pt idx="1">
                  <c:v>165612.88560000001</c:v>
                </c:pt>
                <c:pt idx="2">
                  <c:v>156715.9382</c:v>
                </c:pt>
              </c:numCache>
            </c:numRef>
          </c:val>
          <c:extLst>
            <c:ext xmlns:c16="http://schemas.microsoft.com/office/drawing/2014/chart" uri="{C3380CC4-5D6E-409C-BE32-E72D297353CC}">
              <c16:uniqueId val="{00000007-5A7D-4868-9412-2C4EB0175B8E}"/>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Radio" firstButton="1" fmlaLink="Analysis!$I$1" lockText="1" noThreeD="1"/>
</file>

<file path=xl/ctrlProps/ctrlProp2.xml><?xml version="1.0" encoding="utf-8"?>
<formControlPr xmlns="http://schemas.microsoft.com/office/spreadsheetml/2009/9/main" objectType="Radio" checked="Checked" lockText="1" noThreeD="1"/>
</file>

<file path=xl/ctrlProps/ctrlProp3.xml><?xml version="1.0" encoding="utf-8"?>
<formControlPr xmlns="http://schemas.microsoft.com/office/spreadsheetml/2009/9/main" objectType="Radio" lockText="1" noThreeD="1"/>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13"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3.xml"/><Relationship Id="rId12" Type="http://schemas.openxmlformats.org/officeDocument/2006/relationships/image" Target="../media/image7.gif"/><Relationship Id="rId2" Type="http://schemas.openxmlformats.org/officeDocument/2006/relationships/image" Target="../media/image2.png"/><Relationship Id="rId16" Type="http://schemas.openxmlformats.org/officeDocument/2006/relationships/image" Target="../media/image8.gif"/><Relationship Id="rId1" Type="http://schemas.openxmlformats.org/officeDocument/2006/relationships/image" Target="../media/image1.png"/><Relationship Id="rId6" Type="http://schemas.openxmlformats.org/officeDocument/2006/relationships/chart" Target="../charts/chart2.xml"/><Relationship Id="rId11" Type="http://schemas.openxmlformats.org/officeDocument/2006/relationships/chart" Target="../charts/chart5.xml"/><Relationship Id="rId5" Type="http://schemas.openxmlformats.org/officeDocument/2006/relationships/image" Target="../media/image4.gif"/><Relationship Id="rId15" Type="http://schemas.openxmlformats.org/officeDocument/2006/relationships/chart" Target="../charts/chart8.xml"/><Relationship Id="rId10" Type="http://schemas.openxmlformats.org/officeDocument/2006/relationships/image" Target="../media/image6.gif"/><Relationship Id="rId4" Type="http://schemas.openxmlformats.org/officeDocument/2006/relationships/chart" Target="../charts/chart1.xml"/><Relationship Id="rId9" Type="http://schemas.openxmlformats.org/officeDocument/2006/relationships/image" Target="../media/image5.gif"/><Relationship Id="rId1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14</xdr:col>
      <xdr:colOff>80365</xdr:colOff>
      <xdr:row>2</xdr:row>
      <xdr:rowOff>13576</xdr:rowOff>
    </xdr:from>
    <xdr:to>
      <xdr:col>18</xdr:col>
      <xdr:colOff>571500</xdr:colOff>
      <xdr:row>11</xdr:row>
      <xdr:rowOff>161925</xdr:rowOff>
    </xdr:to>
    <xdr:sp macro="" textlink="">
      <xdr:nvSpPr>
        <xdr:cNvPr id="2093" name="Rectangle: Rounded Corners 2092">
          <a:extLst>
            <a:ext uri="{FF2B5EF4-FFF2-40B4-BE49-F238E27FC236}">
              <a16:creationId xmlns:a16="http://schemas.microsoft.com/office/drawing/2014/main" id="{4937AC8C-177A-BE5B-AC40-A5661038BBE0}"/>
            </a:ext>
          </a:extLst>
        </xdr:cNvPr>
        <xdr:cNvSpPr/>
      </xdr:nvSpPr>
      <xdr:spPr>
        <a:xfrm>
          <a:off x="8614765" y="394576"/>
          <a:ext cx="2929535" cy="1862849"/>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7</xdr:col>
      <xdr:colOff>314325</xdr:colOff>
      <xdr:row>0</xdr:row>
      <xdr:rowOff>81584</xdr:rowOff>
    </xdr:from>
    <xdr:to>
      <xdr:col>8</xdr:col>
      <xdr:colOff>600075</xdr:colOff>
      <xdr:row>1</xdr:row>
      <xdr:rowOff>123825</xdr:rowOff>
    </xdr:to>
    <xdr:sp macro="" textlink="">
      <xdr:nvSpPr>
        <xdr:cNvPr id="2144" name="Rectangle: Rounded Corners 2143">
          <a:extLst>
            <a:ext uri="{FF2B5EF4-FFF2-40B4-BE49-F238E27FC236}">
              <a16:creationId xmlns:a16="http://schemas.microsoft.com/office/drawing/2014/main" id="{62459C28-E752-485B-9982-87C3E6D3C224}"/>
            </a:ext>
          </a:extLst>
        </xdr:cNvPr>
        <xdr:cNvSpPr/>
      </xdr:nvSpPr>
      <xdr:spPr>
        <a:xfrm>
          <a:off x="4581525" y="81584"/>
          <a:ext cx="895350" cy="232741"/>
        </a:xfrm>
        <a:prstGeom prst="roundRect">
          <a:avLst>
            <a:gd name="adj" fmla="val 12217"/>
          </a:avLst>
        </a:prstGeom>
        <a:solidFill>
          <a:srgbClr val="F75606"/>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kern="1200">
            <a:solidFill>
              <a:schemeClr val="lt1"/>
            </a:solidFill>
            <a:latin typeface="+mn-lt"/>
            <a:ea typeface="+mn-ea"/>
            <a:cs typeface="+mn-cs"/>
          </a:endParaRPr>
        </a:p>
      </xdr:txBody>
    </xdr:sp>
    <xdr:clientData/>
  </xdr:twoCellAnchor>
  <xdr:twoCellAnchor>
    <xdr:from>
      <xdr:col>14</xdr:col>
      <xdr:colOff>58392</xdr:colOff>
      <xdr:row>12</xdr:row>
      <xdr:rowOff>38100</xdr:rowOff>
    </xdr:from>
    <xdr:to>
      <xdr:col>19</xdr:col>
      <xdr:colOff>10768</xdr:colOff>
      <xdr:row>20</xdr:row>
      <xdr:rowOff>122997</xdr:rowOff>
    </xdr:to>
    <xdr:sp macro="" textlink="">
      <xdr:nvSpPr>
        <xdr:cNvPr id="2137" name="Rectangle: Rounded Corners 2136">
          <a:extLst>
            <a:ext uri="{FF2B5EF4-FFF2-40B4-BE49-F238E27FC236}">
              <a16:creationId xmlns:a16="http://schemas.microsoft.com/office/drawing/2014/main" id="{1354D9E9-BF2F-498A-A55F-8264788E54E1}"/>
            </a:ext>
          </a:extLst>
        </xdr:cNvPr>
        <xdr:cNvSpPr/>
      </xdr:nvSpPr>
      <xdr:spPr>
        <a:xfrm>
          <a:off x="8592792" y="2324100"/>
          <a:ext cx="3000376" cy="1608897"/>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10</xdr:col>
      <xdr:colOff>95668</xdr:colOff>
      <xdr:row>21</xdr:row>
      <xdr:rowOff>3314</xdr:rowOff>
    </xdr:from>
    <xdr:to>
      <xdr:col>14</xdr:col>
      <xdr:colOff>33130</xdr:colOff>
      <xdr:row>28</xdr:row>
      <xdr:rowOff>185530</xdr:rowOff>
    </xdr:to>
    <xdr:sp macro="" textlink="">
      <xdr:nvSpPr>
        <xdr:cNvPr id="2120" name="Rectangle: Rounded Corners 2119">
          <a:extLst>
            <a:ext uri="{FF2B5EF4-FFF2-40B4-BE49-F238E27FC236}">
              <a16:creationId xmlns:a16="http://schemas.microsoft.com/office/drawing/2014/main" id="{B611C35C-47C1-4503-89FB-7D61ADB5B7B8}"/>
            </a:ext>
          </a:extLst>
        </xdr:cNvPr>
        <xdr:cNvSpPr/>
      </xdr:nvSpPr>
      <xdr:spPr>
        <a:xfrm>
          <a:off x="6224798" y="4003814"/>
          <a:ext cx="2389115" cy="1515716"/>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0</xdr:col>
      <xdr:colOff>390528</xdr:colOff>
      <xdr:row>21</xdr:row>
      <xdr:rowOff>1</xdr:rowOff>
    </xdr:from>
    <xdr:to>
      <xdr:col>4</xdr:col>
      <xdr:colOff>372718</xdr:colOff>
      <xdr:row>28</xdr:row>
      <xdr:rowOff>182217</xdr:rowOff>
    </xdr:to>
    <xdr:sp macro="" textlink="">
      <xdr:nvSpPr>
        <xdr:cNvPr id="2077" name="Rectangle: Rounded Corners 2076">
          <a:extLst>
            <a:ext uri="{FF2B5EF4-FFF2-40B4-BE49-F238E27FC236}">
              <a16:creationId xmlns:a16="http://schemas.microsoft.com/office/drawing/2014/main" id="{B8C0759E-7FD3-4C83-A11C-005DE2E461FE}"/>
            </a:ext>
          </a:extLst>
        </xdr:cNvPr>
        <xdr:cNvSpPr/>
      </xdr:nvSpPr>
      <xdr:spPr>
        <a:xfrm>
          <a:off x="390528" y="4000501"/>
          <a:ext cx="2433842" cy="1515716"/>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9</xdr:col>
      <xdr:colOff>76200</xdr:colOff>
      <xdr:row>2</xdr:row>
      <xdr:rowOff>9526</xdr:rowOff>
    </xdr:from>
    <xdr:to>
      <xdr:col>14</xdr:col>
      <xdr:colOff>9525</xdr:colOff>
      <xdr:row>11</xdr:row>
      <xdr:rowOff>142876</xdr:rowOff>
    </xdr:to>
    <xdr:sp macro="" textlink="">
      <xdr:nvSpPr>
        <xdr:cNvPr id="2081" name="Rectangle: Rounded Corners 2080">
          <a:extLst>
            <a:ext uri="{FF2B5EF4-FFF2-40B4-BE49-F238E27FC236}">
              <a16:creationId xmlns:a16="http://schemas.microsoft.com/office/drawing/2014/main" id="{0349337B-18E3-47F1-AF6C-9293B3460C7B}"/>
            </a:ext>
          </a:extLst>
        </xdr:cNvPr>
        <xdr:cNvSpPr/>
      </xdr:nvSpPr>
      <xdr:spPr>
        <a:xfrm>
          <a:off x="5562600" y="390526"/>
          <a:ext cx="2981325" cy="1847850"/>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mc:AlternateContent xmlns:mc="http://schemas.openxmlformats.org/markup-compatibility/2006">
    <mc:Choice xmlns:a14="http://schemas.microsoft.com/office/drawing/2010/main" Requires="a14">
      <xdr:twoCellAnchor editAs="oneCell">
        <xdr:from>
          <xdr:col>9</xdr:col>
          <xdr:colOff>295275</xdr:colOff>
          <xdr:row>2</xdr:row>
          <xdr:rowOff>38100</xdr:rowOff>
        </xdr:from>
        <xdr:to>
          <xdr:col>11</xdr:col>
          <xdr:colOff>142875</xdr:colOff>
          <xdr:row>3</xdr:row>
          <xdr:rowOff>66675</xdr:rowOff>
        </xdr:to>
        <xdr:sp macro="" textlink="">
          <xdr:nvSpPr>
            <xdr:cNvPr id="2049" name="Option Button 1" hidden="1">
              <a:extLst>
                <a:ext uri="{63B3BB69-23CF-44E3-9099-C40C66FF867C}">
                  <a14:compatExt spid="_x0000_s2049"/>
                </a:ext>
                <a:ext uri="{FF2B5EF4-FFF2-40B4-BE49-F238E27FC236}">
                  <a16:creationId xmlns:a16="http://schemas.microsoft.com/office/drawing/2014/main" id="{00000000-0008-0000-0300-0000010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en-US" sz="800" b="0" i="0" u="none" strike="noStrike" baseline="0">
                  <a:solidFill>
                    <a:srgbClr val="000000"/>
                  </a:solidFill>
                  <a:latin typeface="Segoe UI"/>
                  <a:cs typeface="Segoe UI"/>
                </a:rPr>
                <a:t>Orders</a:t>
              </a:r>
            </a:p>
          </xdr:txBody>
        </xdr:sp>
        <xdr:clientData/>
      </xdr:twoCellAnchor>
    </mc:Choice>
    <mc:Fallback/>
  </mc:AlternateContent>
  <xdr:twoCellAnchor>
    <xdr:from>
      <xdr:col>0</xdr:col>
      <xdr:colOff>381001</xdr:colOff>
      <xdr:row>2</xdr:row>
      <xdr:rowOff>19050</xdr:rowOff>
    </xdr:from>
    <xdr:to>
      <xdr:col>8</xdr:col>
      <xdr:colOff>428625</xdr:colOff>
      <xdr:row>11</xdr:row>
      <xdr:rowOff>142875</xdr:rowOff>
    </xdr:to>
    <xdr:sp macro="" textlink="">
      <xdr:nvSpPr>
        <xdr:cNvPr id="2" name="Rectangle: Rounded Corners 1">
          <a:extLst>
            <a:ext uri="{FF2B5EF4-FFF2-40B4-BE49-F238E27FC236}">
              <a16:creationId xmlns:a16="http://schemas.microsoft.com/office/drawing/2014/main" id="{F598AA58-98DF-374C-02C8-2B29981CBFBD}"/>
            </a:ext>
          </a:extLst>
        </xdr:cNvPr>
        <xdr:cNvSpPr/>
      </xdr:nvSpPr>
      <xdr:spPr>
        <a:xfrm>
          <a:off x="381001" y="400050"/>
          <a:ext cx="4924424" cy="1838325"/>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mc:AlternateContent xmlns:mc="http://schemas.openxmlformats.org/markup-compatibility/2006">
    <mc:Choice xmlns:a14="http://schemas.microsoft.com/office/drawing/2010/main" Requires="a14">
      <xdr:twoCellAnchor editAs="oneCell">
        <xdr:from>
          <xdr:col>11</xdr:col>
          <xdr:colOff>85725</xdr:colOff>
          <xdr:row>2</xdr:row>
          <xdr:rowOff>38100</xdr:rowOff>
        </xdr:from>
        <xdr:to>
          <xdr:col>12</xdr:col>
          <xdr:colOff>447675</xdr:colOff>
          <xdr:row>3</xdr:row>
          <xdr:rowOff>66675</xdr:rowOff>
        </xdr:to>
        <xdr:sp macro="" textlink="">
          <xdr:nvSpPr>
            <xdr:cNvPr id="2050" name="Option Button 2" hidden="1">
              <a:extLst>
                <a:ext uri="{63B3BB69-23CF-44E3-9099-C40C66FF867C}">
                  <a14:compatExt spid="_x0000_s2050"/>
                </a:ext>
                <a:ext uri="{FF2B5EF4-FFF2-40B4-BE49-F238E27FC236}">
                  <a16:creationId xmlns:a16="http://schemas.microsoft.com/office/drawing/2014/main" id="{00000000-0008-0000-0300-0000020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en-US" sz="800" b="0" i="0" u="none" strike="noStrike" baseline="0">
                  <a:solidFill>
                    <a:srgbClr val="000000"/>
                  </a:solidFill>
                  <a:latin typeface="Segoe UI"/>
                  <a:cs typeface="Segoe UI"/>
                </a:rPr>
                <a:t>Sales</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400050</xdr:colOff>
          <xdr:row>2</xdr:row>
          <xdr:rowOff>38100</xdr:rowOff>
        </xdr:from>
        <xdr:to>
          <xdr:col>14</xdr:col>
          <xdr:colOff>19050</xdr:colOff>
          <xdr:row>3</xdr:row>
          <xdr:rowOff>57150</xdr:rowOff>
        </xdr:to>
        <xdr:sp macro="" textlink="">
          <xdr:nvSpPr>
            <xdr:cNvPr id="2051" name="Option Button 3" hidden="1">
              <a:extLst>
                <a:ext uri="{63B3BB69-23CF-44E3-9099-C40C66FF867C}">
                  <a14:compatExt spid="_x0000_s2051"/>
                </a:ext>
                <a:ext uri="{FF2B5EF4-FFF2-40B4-BE49-F238E27FC236}">
                  <a16:creationId xmlns:a16="http://schemas.microsoft.com/office/drawing/2014/main" id="{00000000-0008-0000-0300-0000030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18288" rIns="0" bIns="18288" anchor="ctr" upright="1"/>
            <a:lstStyle/>
            <a:p>
              <a:pPr algn="l" rtl="0">
                <a:defRPr sz="1000"/>
              </a:pPr>
              <a:r>
                <a:rPr lang="en-US" sz="800" b="0" i="0" u="none" strike="noStrike" baseline="0">
                  <a:solidFill>
                    <a:srgbClr val="000000"/>
                  </a:solidFill>
                  <a:latin typeface="Segoe UI"/>
                  <a:cs typeface="Segoe UI"/>
                </a:rPr>
                <a:t>Profit</a:t>
              </a:r>
            </a:p>
          </xdr:txBody>
        </xdr:sp>
        <xdr:clientData/>
      </xdr:twoCellAnchor>
    </mc:Choice>
    <mc:Fallback/>
  </mc:AlternateContent>
  <xdr:twoCellAnchor>
    <xdr:from>
      <xdr:col>0</xdr:col>
      <xdr:colOff>152400</xdr:colOff>
      <xdr:row>4</xdr:row>
      <xdr:rowOff>19050</xdr:rowOff>
    </xdr:from>
    <xdr:to>
      <xdr:col>1</xdr:col>
      <xdr:colOff>477573</xdr:colOff>
      <xdr:row>11</xdr:row>
      <xdr:rowOff>19050</xdr:rowOff>
    </xdr:to>
    <xdr:sp macro="" textlink="">
      <xdr:nvSpPr>
        <xdr:cNvPr id="3" name="Rectangle: Rounded Corners 2">
          <a:extLst>
            <a:ext uri="{FF2B5EF4-FFF2-40B4-BE49-F238E27FC236}">
              <a16:creationId xmlns:a16="http://schemas.microsoft.com/office/drawing/2014/main" id="{8FDE987E-1A0A-4853-8E51-3909B66D1190}"/>
            </a:ext>
          </a:extLst>
        </xdr:cNvPr>
        <xdr:cNvSpPr/>
      </xdr:nvSpPr>
      <xdr:spPr>
        <a:xfrm>
          <a:off x="152400" y="781050"/>
          <a:ext cx="934773" cy="1333500"/>
        </a:xfrm>
        <a:prstGeom prst="roundRect">
          <a:avLst>
            <a:gd name="adj" fmla="val 12217"/>
          </a:avLst>
        </a:prstGeom>
        <a:solidFill>
          <a:schemeClr val="tx1">
            <a:lumMod val="85000"/>
            <a:lumOff val="1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2</xdr:col>
      <xdr:colOff>30956</xdr:colOff>
      <xdr:row>4</xdr:row>
      <xdr:rowOff>28575</xdr:rowOff>
    </xdr:from>
    <xdr:to>
      <xdr:col>3</xdr:col>
      <xdr:colOff>356129</xdr:colOff>
      <xdr:row>11</xdr:row>
      <xdr:rowOff>19050</xdr:rowOff>
    </xdr:to>
    <xdr:sp macro="" textlink="">
      <xdr:nvSpPr>
        <xdr:cNvPr id="4" name="Rectangle: Rounded Corners 3">
          <a:extLst>
            <a:ext uri="{FF2B5EF4-FFF2-40B4-BE49-F238E27FC236}">
              <a16:creationId xmlns:a16="http://schemas.microsoft.com/office/drawing/2014/main" id="{643A4C78-3877-464C-9BAE-DA42BF34F940}"/>
            </a:ext>
          </a:extLst>
        </xdr:cNvPr>
        <xdr:cNvSpPr/>
      </xdr:nvSpPr>
      <xdr:spPr>
        <a:xfrm>
          <a:off x="1250156" y="790575"/>
          <a:ext cx="934773" cy="1323975"/>
        </a:xfrm>
        <a:prstGeom prst="roundRect">
          <a:avLst>
            <a:gd name="adj" fmla="val 12217"/>
          </a:avLst>
        </a:prstGeom>
        <a:solidFill>
          <a:schemeClr val="bg1"/>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3</xdr:col>
      <xdr:colOff>519112</xdr:colOff>
      <xdr:row>4</xdr:row>
      <xdr:rowOff>66675</xdr:rowOff>
    </xdr:from>
    <xdr:to>
      <xdr:col>5</xdr:col>
      <xdr:colOff>234685</xdr:colOff>
      <xdr:row>11</xdr:row>
      <xdr:rowOff>19050</xdr:rowOff>
    </xdr:to>
    <xdr:sp macro="" textlink="">
      <xdr:nvSpPr>
        <xdr:cNvPr id="5" name="Rectangle: Rounded Corners 4">
          <a:extLst>
            <a:ext uri="{FF2B5EF4-FFF2-40B4-BE49-F238E27FC236}">
              <a16:creationId xmlns:a16="http://schemas.microsoft.com/office/drawing/2014/main" id="{27E21C98-FC26-46D1-92A0-E9E2A6A248FD}"/>
            </a:ext>
          </a:extLst>
        </xdr:cNvPr>
        <xdr:cNvSpPr/>
      </xdr:nvSpPr>
      <xdr:spPr>
        <a:xfrm>
          <a:off x="2347912" y="828675"/>
          <a:ext cx="934773" cy="1285875"/>
        </a:xfrm>
        <a:prstGeom prst="roundRect">
          <a:avLst>
            <a:gd name="adj" fmla="val 12217"/>
          </a:avLst>
        </a:prstGeom>
        <a:solidFill>
          <a:schemeClr val="bg1"/>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397668</xdr:colOff>
      <xdr:row>4</xdr:row>
      <xdr:rowOff>76200</xdr:rowOff>
    </xdr:from>
    <xdr:to>
      <xdr:col>7</xdr:col>
      <xdr:colOff>113241</xdr:colOff>
      <xdr:row>11</xdr:row>
      <xdr:rowOff>19050</xdr:rowOff>
    </xdr:to>
    <xdr:sp macro="" textlink="">
      <xdr:nvSpPr>
        <xdr:cNvPr id="6" name="Rectangle: Rounded Corners 5">
          <a:extLst>
            <a:ext uri="{FF2B5EF4-FFF2-40B4-BE49-F238E27FC236}">
              <a16:creationId xmlns:a16="http://schemas.microsoft.com/office/drawing/2014/main" id="{EFF78CDE-E454-44CA-97BE-FB944AF5192B}"/>
            </a:ext>
          </a:extLst>
        </xdr:cNvPr>
        <xdr:cNvSpPr/>
      </xdr:nvSpPr>
      <xdr:spPr>
        <a:xfrm>
          <a:off x="3445668" y="838200"/>
          <a:ext cx="934773" cy="1276350"/>
        </a:xfrm>
        <a:prstGeom prst="roundRect">
          <a:avLst>
            <a:gd name="adj" fmla="val 12217"/>
          </a:avLst>
        </a:prstGeom>
        <a:solidFill>
          <a:schemeClr val="bg1"/>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7</xdr:col>
      <xdr:colOff>276225</xdr:colOff>
      <xdr:row>4</xdr:row>
      <xdr:rowOff>57150</xdr:rowOff>
    </xdr:from>
    <xdr:to>
      <xdr:col>8</xdr:col>
      <xdr:colOff>601398</xdr:colOff>
      <xdr:row>11</xdr:row>
      <xdr:rowOff>19050</xdr:rowOff>
    </xdr:to>
    <xdr:sp macro="" textlink="">
      <xdr:nvSpPr>
        <xdr:cNvPr id="7" name="Rectangle: Rounded Corners 6">
          <a:extLst>
            <a:ext uri="{FF2B5EF4-FFF2-40B4-BE49-F238E27FC236}">
              <a16:creationId xmlns:a16="http://schemas.microsoft.com/office/drawing/2014/main" id="{20AC5912-D626-4F70-B9C8-72020AC06A12}"/>
            </a:ext>
          </a:extLst>
        </xdr:cNvPr>
        <xdr:cNvSpPr/>
      </xdr:nvSpPr>
      <xdr:spPr>
        <a:xfrm>
          <a:off x="4543425" y="819150"/>
          <a:ext cx="934773" cy="1295400"/>
        </a:xfrm>
        <a:prstGeom prst="roundRect">
          <a:avLst>
            <a:gd name="adj" fmla="val 12217"/>
          </a:avLst>
        </a:prstGeom>
        <a:solidFill>
          <a:schemeClr val="tx1">
            <a:lumMod val="85000"/>
            <a:lumOff val="1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kern="1200">
            <a:solidFill>
              <a:schemeClr val="lt1"/>
            </a:solidFill>
            <a:latin typeface="+mn-lt"/>
            <a:ea typeface="+mn-ea"/>
            <a:cs typeface="+mn-cs"/>
          </a:endParaRPr>
        </a:p>
      </xdr:txBody>
    </xdr:sp>
    <xdr:clientData/>
  </xdr:twoCellAnchor>
  <xdr:twoCellAnchor>
    <xdr:from>
      <xdr:col>2</xdr:col>
      <xdr:colOff>286555</xdr:colOff>
      <xdr:row>3</xdr:row>
      <xdr:rowOff>79859</xdr:rowOff>
    </xdr:from>
    <xdr:to>
      <xdr:col>3</xdr:col>
      <xdr:colOff>62429</xdr:colOff>
      <xdr:row>5</xdr:row>
      <xdr:rowOff>114300</xdr:rowOff>
    </xdr:to>
    <xdr:sp macro="" textlink="">
      <xdr:nvSpPr>
        <xdr:cNvPr id="8" name="Oval 7">
          <a:extLst>
            <a:ext uri="{FF2B5EF4-FFF2-40B4-BE49-F238E27FC236}">
              <a16:creationId xmlns:a16="http://schemas.microsoft.com/office/drawing/2014/main" id="{357763FF-35F2-8E40-57C6-250137F7CB60}"/>
            </a:ext>
          </a:extLst>
        </xdr:cNvPr>
        <xdr:cNvSpPr/>
      </xdr:nvSpPr>
      <xdr:spPr>
        <a:xfrm>
          <a:off x="1505755" y="651359"/>
          <a:ext cx="385474" cy="415441"/>
        </a:xfrm>
        <a:prstGeom prst="ellipse">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160734</xdr:colOff>
      <xdr:row>3</xdr:row>
      <xdr:rowOff>79859</xdr:rowOff>
    </xdr:from>
    <xdr:to>
      <xdr:col>4</xdr:col>
      <xdr:colOff>541734</xdr:colOff>
      <xdr:row>5</xdr:row>
      <xdr:rowOff>79859</xdr:rowOff>
    </xdr:to>
    <xdr:sp macro="" textlink="">
      <xdr:nvSpPr>
        <xdr:cNvPr id="9" name="Oval 8">
          <a:extLst>
            <a:ext uri="{FF2B5EF4-FFF2-40B4-BE49-F238E27FC236}">
              <a16:creationId xmlns:a16="http://schemas.microsoft.com/office/drawing/2014/main" id="{A700B27B-42BB-422B-9951-7390159D66BB}"/>
            </a:ext>
          </a:extLst>
        </xdr:cNvPr>
        <xdr:cNvSpPr/>
      </xdr:nvSpPr>
      <xdr:spPr>
        <a:xfrm>
          <a:off x="2599134" y="651359"/>
          <a:ext cx="381000" cy="381000"/>
        </a:xfrm>
        <a:prstGeom prst="ellipse">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6</xdr:col>
      <xdr:colOff>85725</xdr:colOff>
      <xdr:row>3</xdr:row>
      <xdr:rowOff>79859</xdr:rowOff>
    </xdr:from>
    <xdr:to>
      <xdr:col>6</xdr:col>
      <xdr:colOff>466725</xdr:colOff>
      <xdr:row>5</xdr:row>
      <xdr:rowOff>79859</xdr:rowOff>
    </xdr:to>
    <xdr:sp macro="" textlink="">
      <xdr:nvSpPr>
        <xdr:cNvPr id="12" name="Oval 11">
          <a:extLst>
            <a:ext uri="{FF2B5EF4-FFF2-40B4-BE49-F238E27FC236}">
              <a16:creationId xmlns:a16="http://schemas.microsoft.com/office/drawing/2014/main" id="{A992A026-9097-4431-AD37-AEE73B659F7C}"/>
            </a:ext>
          </a:extLst>
        </xdr:cNvPr>
        <xdr:cNvSpPr/>
      </xdr:nvSpPr>
      <xdr:spPr>
        <a:xfrm>
          <a:off x="3743325" y="651359"/>
          <a:ext cx="381000" cy="381000"/>
        </a:xfrm>
        <a:prstGeom prst="ellipse">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7</xdr:col>
      <xdr:colOff>171449</xdr:colOff>
      <xdr:row>8</xdr:row>
      <xdr:rowOff>112412</xdr:rowOff>
    </xdr:from>
    <xdr:to>
      <xdr:col>8</xdr:col>
      <xdr:colOff>76200</xdr:colOff>
      <xdr:row>11</xdr:row>
      <xdr:rowOff>95250</xdr:rowOff>
    </xdr:to>
    <xdr:sp macro="" textlink="">
      <xdr:nvSpPr>
        <xdr:cNvPr id="13" name="Oval 12">
          <a:extLst>
            <a:ext uri="{FF2B5EF4-FFF2-40B4-BE49-F238E27FC236}">
              <a16:creationId xmlns:a16="http://schemas.microsoft.com/office/drawing/2014/main" id="{63FA7819-E703-424A-B377-CA56A3C4ADAF}"/>
            </a:ext>
          </a:extLst>
        </xdr:cNvPr>
        <xdr:cNvSpPr/>
      </xdr:nvSpPr>
      <xdr:spPr>
        <a:xfrm>
          <a:off x="4438649" y="1636412"/>
          <a:ext cx="514351" cy="554338"/>
        </a:xfrm>
        <a:prstGeom prst="ellipse">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0</xdr:col>
      <xdr:colOff>257176</xdr:colOff>
      <xdr:row>4</xdr:row>
      <xdr:rowOff>100576</xdr:rowOff>
    </xdr:from>
    <xdr:to>
      <xdr:col>1</xdr:col>
      <xdr:colOff>341428</xdr:colOff>
      <xdr:row>6</xdr:row>
      <xdr:rowOff>0</xdr:rowOff>
    </xdr:to>
    <xdr:sp macro="" textlink="">
      <xdr:nvSpPr>
        <xdr:cNvPr id="26" name="TextBox 25">
          <a:extLst>
            <a:ext uri="{FF2B5EF4-FFF2-40B4-BE49-F238E27FC236}">
              <a16:creationId xmlns:a16="http://schemas.microsoft.com/office/drawing/2014/main" id="{6590C5C1-C09D-67EC-E9F6-10F47CE13342}"/>
            </a:ext>
          </a:extLst>
        </xdr:cNvPr>
        <xdr:cNvSpPr txBox="1"/>
      </xdr:nvSpPr>
      <xdr:spPr>
        <a:xfrm>
          <a:off x="257176" y="862576"/>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100" b="1" kern="1200">
              <a:solidFill>
                <a:schemeClr val="bg1"/>
              </a:solidFill>
              <a:latin typeface="+mn-lt"/>
              <a:ea typeface="+mn-ea"/>
              <a:cs typeface="+mn-cs"/>
            </a:rPr>
            <a:t>Orders</a:t>
          </a:r>
        </a:p>
      </xdr:txBody>
    </xdr:sp>
    <xdr:clientData/>
  </xdr:twoCellAnchor>
  <xdr:twoCellAnchor>
    <xdr:from>
      <xdr:col>7</xdr:col>
      <xdr:colOff>371476</xdr:colOff>
      <xdr:row>4</xdr:row>
      <xdr:rowOff>100576</xdr:rowOff>
    </xdr:from>
    <xdr:to>
      <xdr:col>8</xdr:col>
      <xdr:colOff>455728</xdr:colOff>
      <xdr:row>6</xdr:row>
      <xdr:rowOff>0</xdr:rowOff>
    </xdr:to>
    <xdr:sp macro="" textlink="">
      <xdr:nvSpPr>
        <xdr:cNvPr id="27" name="TextBox 26">
          <a:extLst>
            <a:ext uri="{FF2B5EF4-FFF2-40B4-BE49-F238E27FC236}">
              <a16:creationId xmlns:a16="http://schemas.microsoft.com/office/drawing/2014/main" id="{A483EAB3-09C9-408A-807C-438FC89A7967}"/>
            </a:ext>
          </a:extLst>
        </xdr:cNvPr>
        <xdr:cNvSpPr txBox="1"/>
      </xdr:nvSpPr>
      <xdr:spPr>
        <a:xfrm>
          <a:off x="4638676" y="862576"/>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kern="1200">
              <a:solidFill>
                <a:schemeClr val="bg1"/>
              </a:solidFill>
            </a:rPr>
            <a:t>Qty</a:t>
          </a:r>
        </a:p>
      </xdr:txBody>
    </xdr:sp>
    <xdr:clientData/>
  </xdr:twoCellAnchor>
  <xdr:twoCellAnchor>
    <xdr:from>
      <xdr:col>2</xdr:col>
      <xdr:colOff>114301</xdr:colOff>
      <xdr:row>5</xdr:row>
      <xdr:rowOff>186301</xdr:rowOff>
    </xdr:from>
    <xdr:to>
      <xdr:col>3</xdr:col>
      <xdr:colOff>198553</xdr:colOff>
      <xdr:row>7</xdr:row>
      <xdr:rowOff>85725</xdr:rowOff>
    </xdr:to>
    <xdr:sp macro="" textlink="">
      <xdr:nvSpPr>
        <xdr:cNvPr id="28" name="TextBox 27">
          <a:extLst>
            <a:ext uri="{FF2B5EF4-FFF2-40B4-BE49-F238E27FC236}">
              <a16:creationId xmlns:a16="http://schemas.microsoft.com/office/drawing/2014/main" id="{4B16E88D-2244-40AE-B869-37E619C2712E}"/>
            </a:ext>
          </a:extLst>
        </xdr:cNvPr>
        <xdr:cNvSpPr txBox="1"/>
      </xdr:nvSpPr>
      <xdr:spPr>
        <a:xfrm>
          <a:off x="1333501" y="1138801"/>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kern="1200">
              <a:solidFill>
                <a:schemeClr val="tx1">
                  <a:lumMod val="95000"/>
                  <a:lumOff val="5000"/>
                </a:schemeClr>
              </a:solidFill>
            </a:rPr>
            <a:t>Sales</a:t>
          </a:r>
        </a:p>
      </xdr:txBody>
    </xdr:sp>
    <xdr:clientData/>
  </xdr:twoCellAnchor>
  <xdr:twoCellAnchor>
    <xdr:from>
      <xdr:col>4</xdr:col>
      <xdr:colOff>1</xdr:colOff>
      <xdr:row>5</xdr:row>
      <xdr:rowOff>186301</xdr:rowOff>
    </xdr:from>
    <xdr:to>
      <xdr:col>5</xdr:col>
      <xdr:colOff>84253</xdr:colOff>
      <xdr:row>7</xdr:row>
      <xdr:rowOff>85725</xdr:rowOff>
    </xdr:to>
    <xdr:sp macro="" textlink="">
      <xdr:nvSpPr>
        <xdr:cNvPr id="29" name="TextBox 28">
          <a:extLst>
            <a:ext uri="{FF2B5EF4-FFF2-40B4-BE49-F238E27FC236}">
              <a16:creationId xmlns:a16="http://schemas.microsoft.com/office/drawing/2014/main" id="{3D2DA8DC-C893-464D-9688-64DDFF3CBB1D}"/>
            </a:ext>
          </a:extLst>
        </xdr:cNvPr>
        <xdr:cNvSpPr txBox="1"/>
      </xdr:nvSpPr>
      <xdr:spPr>
        <a:xfrm>
          <a:off x="2438401" y="1138801"/>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kern="1200">
              <a:solidFill>
                <a:schemeClr val="tx1">
                  <a:lumMod val="95000"/>
                  <a:lumOff val="5000"/>
                </a:schemeClr>
              </a:solidFill>
            </a:rPr>
            <a:t>Profit</a:t>
          </a:r>
        </a:p>
      </xdr:txBody>
    </xdr:sp>
    <xdr:clientData/>
  </xdr:twoCellAnchor>
  <xdr:twoCellAnchor>
    <xdr:from>
      <xdr:col>5</xdr:col>
      <xdr:colOff>485776</xdr:colOff>
      <xdr:row>5</xdr:row>
      <xdr:rowOff>186301</xdr:rowOff>
    </xdr:from>
    <xdr:to>
      <xdr:col>6</xdr:col>
      <xdr:colOff>570028</xdr:colOff>
      <xdr:row>7</xdr:row>
      <xdr:rowOff>85725</xdr:rowOff>
    </xdr:to>
    <xdr:sp macro="" textlink="">
      <xdr:nvSpPr>
        <xdr:cNvPr id="30" name="TextBox 29">
          <a:extLst>
            <a:ext uri="{FF2B5EF4-FFF2-40B4-BE49-F238E27FC236}">
              <a16:creationId xmlns:a16="http://schemas.microsoft.com/office/drawing/2014/main" id="{56D06FE3-0AF2-4DAD-94A0-5DA1D392A01C}"/>
            </a:ext>
          </a:extLst>
        </xdr:cNvPr>
        <xdr:cNvSpPr txBox="1"/>
      </xdr:nvSpPr>
      <xdr:spPr>
        <a:xfrm>
          <a:off x="3533776" y="1138801"/>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kern="1200">
              <a:solidFill>
                <a:schemeClr val="tx1">
                  <a:lumMod val="95000"/>
                  <a:lumOff val="5000"/>
                </a:schemeClr>
              </a:solidFill>
            </a:rPr>
            <a:t>% Profit</a:t>
          </a:r>
        </a:p>
      </xdr:txBody>
    </xdr:sp>
    <xdr:clientData/>
  </xdr:twoCellAnchor>
  <xdr:twoCellAnchor>
    <xdr:from>
      <xdr:col>1</xdr:col>
      <xdr:colOff>581024</xdr:colOff>
      <xdr:row>7</xdr:row>
      <xdr:rowOff>5326</xdr:rowOff>
    </xdr:from>
    <xdr:to>
      <xdr:col>3</xdr:col>
      <xdr:colOff>354418</xdr:colOff>
      <xdr:row>8</xdr:row>
      <xdr:rowOff>95250</xdr:rowOff>
    </xdr:to>
    <xdr:sp macro="" textlink="Analysis!C2">
      <xdr:nvSpPr>
        <xdr:cNvPr id="31" name="TextBox 30">
          <a:extLst>
            <a:ext uri="{FF2B5EF4-FFF2-40B4-BE49-F238E27FC236}">
              <a16:creationId xmlns:a16="http://schemas.microsoft.com/office/drawing/2014/main" id="{63DEF288-B328-4756-B173-7619EC4E7295}"/>
            </a:ext>
          </a:extLst>
        </xdr:cNvPr>
        <xdr:cNvSpPr txBox="1"/>
      </xdr:nvSpPr>
      <xdr:spPr>
        <a:xfrm>
          <a:off x="1190624" y="1338826"/>
          <a:ext cx="992594"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38E328C-FC79-4C20-9DEA-C63AF6DC67A2}" type="TxLink">
            <a:rPr lang="en-US" sz="1200" b="1" i="0" u="none" strike="noStrike" kern="1200">
              <a:solidFill>
                <a:srgbClr val="000000"/>
              </a:solidFill>
              <a:latin typeface="Calibri"/>
              <a:cs typeface="Calibri"/>
            </a:rPr>
            <a:pPr algn="ctr"/>
            <a:t>$3,805,354 </a:t>
          </a:fld>
          <a:endParaRPr lang="en-US" sz="1200" b="1" kern="1200">
            <a:solidFill>
              <a:schemeClr val="tx1">
                <a:lumMod val="95000"/>
                <a:lumOff val="5000"/>
              </a:schemeClr>
            </a:solidFill>
          </a:endParaRPr>
        </a:p>
      </xdr:txBody>
    </xdr:sp>
    <xdr:clientData/>
  </xdr:twoCellAnchor>
  <xdr:twoCellAnchor>
    <xdr:from>
      <xdr:col>3</xdr:col>
      <xdr:colOff>400049</xdr:colOff>
      <xdr:row>7</xdr:row>
      <xdr:rowOff>5326</xdr:rowOff>
    </xdr:from>
    <xdr:to>
      <xdr:col>5</xdr:col>
      <xdr:colOff>221628</xdr:colOff>
      <xdr:row>8</xdr:row>
      <xdr:rowOff>95250</xdr:rowOff>
    </xdr:to>
    <xdr:sp macro="" textlink="Analysis!D2">
      <xdr:nvSpPr>
        <xdr:cNvPr id="2048" name="TextBox 2047">
          <a:extLst>
            <a:ext uri="{FF2B5EF4-FFF2-40B4-BE49-F238E27FC236}">
              <a16:creationId xmlns:a16="http://schemas.microsoft.com/office/drawing/2014/main" id="{030E42EA-3BBE-455C-B63A-8469B63E50BF}"/>
            </a:ext>
          </a:extLst>
        </xdr:cNvPr>
        <xdr:cNvSpPr txBox="1"/>
      </xdr:nvSpPr>
      <xdr:spPr>
        <a:xfrm>
          <a:off x="2228849" y="1338826"/>
          <a:ext cx="1040779"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F68CF703-682D-47BE-BF91-B41489E74291}" type="TxLink">
            <a:rPr lang="en-US" sz="1200" b="1" i="0" u="none" strike="noStrike" kern="1200">
              <a:solidFill>
                <a:srgbClr val="000000"/>
              </a:solidFill>
              <a:latin typeface="Calibri"/>
              <a:ea typeface="+mn-ea"/>
              <a:cs typeface="Calibri"/>
            </a:rPr>
            <a:pPr marL="0" indent="0" algn="ctr"/>
            <a:t>$808,671 </a:t>
          </a:fld>
          <a:endParaRPr lang="en-US" sz="1200" b="1" i="0" u="none" strike="noStrike" kern="1200">
            <a:solidFill>
              <a:srgbClr val="000000"/>
            </a:solidFill>
            <a:latin typeface="Calibri"/>
            <a:ea typeface="+mn-ea"/>
            <a:cs typeface="Calibri"/>
          </a:endParaRPr>
        </a:p>
      </xdr:txBody>
    </xdr:sp>
    <xdr:clientData/>
  </xdr:twoCellAnchor>
  <xdr:twoCellAnchor>
    <xdr:from>
      <xdr:col>5</xdr:col>
      <xdr:colOff>504826</xdr:colOff>
      <xdr:row>7</xdr:row>
      <xdr:rowOff>5326</xdr:rowOff>
    </xdr:from>
    <xdr:to>
      <xdr:col>6</xdr:col>
      <xdr:colOff>589078</xdr:colOff>
      <xdr:row>8</xdr:row>
      <xdr:rowOff>95250</xdr:rowOff>
    </xdr:to>
    <xdr:sp macro="" textlink="Analysis!E2">
      <xdr:nvSpPr>
        <xdr:cNvPr id="2052" name="TextBox 2051">
          <a:extLst>
            <a:ext uri="{FF2B5EF4-FFF2-40B4-BE49-F238E27FC236}">
              <a16:creationId xmlns:a16="http://schemas.microsoft.com/office/drawing/2014/main" id="{EBBF3358-AB5F-4F23-BB5E-6D685E9E8D44}"/>
            </a:ext>
          </a:extLst>
        </xdr:cNvPr>
        <xdr:cNvSpPr txBox="1"/>
      </xdr:nvSpPr>
      <xdr:spPr>
        <a:xfrm>
          <a:off x="3552826" y="1338826"/>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DEC39CB4-F34C-4AA9-8892-7DF835183ADD}" type="TxLink">
            <a:rPr lang="en-US" sz="1200" b="1" i="0" u="none" strike="noStrike" kern="1200">
              <a:solidFill>
                <a:srgbClr val="000000"/>
              </a:solidFill>
              <a:latin typeface="Calibri"/>
              <a:ea typeface="+mn-ea"/>
              <a:cs typeface="Calibri"/>
            </a:rPr>
            <a:pPr marL="0" indent="0" algn="ctr"/>
            <a:t>21.3%</a:t>
          </a:fld>
          <a:endParaRPr lang="en-US" sz="1200" b="1" i="0" u="none" strike="noStrike" kern="1200">
            <a:solidFill>
              <a:srgbClr val="000000"/>
            </a:solidFill>
            <a:latin typeface="Calibri"/>
            <a:ea typeface="+mn-ea"/>
            <a:cs typeface="Calibri"/>
          </a:endParaRPr>
        </a:p>
      </xdr:txBody>
    </xdr:sp>
    <xdr:clientData/>
  </xdr:twoCellAnchor>
  <xdr:twoCellAnchor>
    <xdr:from>
      <xdr:col>0</xdr:col>
      <xdr:colOff>238126</xdr:colOff>
      <xdr:row>5</xdr:row>
      <xdr:rowOff>119626</xdr:rowOff>
    </xdr:from>
    <xdr:to>
      <xdr:col>1</xdr:col>
      <xdr:colOff>322378</xdr:colOff>
      <xdr:row>7</xdr:row>
      <xdr:rowOff>19050</xdr:rowOff>
    </xdr:to>
    <xdr:sp macro="" textlink="Analysis!B2">
      <xdr:nvSpPr>
        <xdr:cNvPr id="2053" name="TextBox 2052">
          <a:extLst>
            <a:ext uri="{FF2B5EF4-FFF2-40B4-BE49-F238E27FC236}">
              <a16:creationId xmlns:a16="http://schemas.microsoft.com/office/drawing/2014/main" id="{734365F1-4EF4-4748-B948-E8CCF6EFB722}"/>
            </a:ext>
          </a:extLst>
        </xdr:cNvPr>
        <xdr:cNvSpPr txBox="1"/>
      </xdr:nvSpPr>
      <xdr:spPr>
        <a:xfrm>
          <a:off x="238126" y="1072126"/>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522A6FA-D50E-4D61-B40D-45433EF179BF}" type="TxLink">
            <a:rPr lang="en-US" sz="1300" b="1" i="0" u="none" strike="noStrike" kern="1200">
              <a:solidFill>
                <a:schemeClr val="bg1"/>
              </a:solidFill>
              <a:latin typeface="Calibri"/>
              <a:cs typeface="Calibri"/>
            </a:rPr>
            <a:pPr algn="ctr"/>
            <a:t>2,000</a:t>
          </a:fld>
          <a:endParaRPr lang="en-US" sz="1300" b="1" kern="1200">
            <a:solidFill>
              <a:schemeClr val="bg1"/>
            </a:solidFill>
          </a:endParaRPr>
        </a:p>
      </xdr:txBody>
    </xdr:sp>
    <xdr:clientData/>
  </xdr:twoCellAnchor>
  <xdr:twoCellAnchor>
    <xdr:from>
      <xdr:col>7</xdr:col>
      <xdr:colOff>381001</xdr:colOff>
      <xdr:row>5</xdr:row>
      <xdr:rowOff>119626</xdr:rowOff>
    </xdr:from>
    <xdr:to>
      <xdr:col>8</xdr:col>
      <xdr:colOff>465253</xdr:colOff>
      <xdr:row>7</xdr:row>
      <xdr:rowOff>19050</xdr:rowOff>
    </xdr:to>
    <xdr:sp macro="" textlink="Analysis!F2">
      <xdr:nvSpPr>
        <xdr:cNvPr id="2054" name="TextBox 2053">
          <a:extLst>
            <a:ext uri="{FF2B5EF4-FFF2-40B4-BE49-F238E27FC236}">
              <a16:creationId xmlns:a16="http://schemas.microsoft.com/office/drawing/2014/main" id="{1154B0E5-E295-4D1F-A172-B7DB880D4AFA}"/>
            </a:ext>
          </a:extLst>
        </xdr:cNvPr>
        <xdr:cNvSpPr txBox="1"/>
      </xdr:nvSpPr>
      <xdr:spPr>
        <a:xfrm>
          <a:off x="4648201" y="1072126"/>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D764FE5C-79E0-45D7-8F11-608527F7B740}" type="TxLink">
            <a:rPr lang="en-US" sz="1300" b="1" i="0" u="none" strike="noStrike" kern="1200">
              <a:solidFill>
                <a:schemeClr val="bg1"/>
              </a:solidFill>
              <a:latin typeface="Calibri"/>
              <a:ea typeface="+mn-ea"/>
              <a:cs typeface="Calibri"/>
            </a:rPr>
            <a:pPr marL="0" indent="0" algn="ctr"/>
            <a:t>10,822</a:t>
          </a:fld>
          <a:endParaRPr lang="en-US" sz="1300" b="1" i="0" u="none" strike="noStrike" kern="1200">
            <a:solidFill>
              <a:schemeClr val="bg1"/>
            </a:solidFill>
            <a:latin typeface="Calibri"/>
            <a:ea typeface="+mn-ea"/>
            <a:cs typeface="Calibri"/>
          </a:endParaRPr>
        </a:p>
      </xdr:txBody>
    </xdr:sp>
    <xdr:clientData/>
  </xdr:twoCellAnchor>
  <xdr:twoCellAnchor editAs="oneCell">
    <xdr:from>
      <xdr:col>4</xdr:col>
      <xdr:colOff>219075</xdr:colOff>
      <xdr:row>3</xdr:row>
      <xdr:rowOff>169776</xdr:rowOff>
    </xdr:from>
    <xdr:to>
      <xdr:col>4</xdr:col>
      <xdr:colOff>469081</xdr:colOff>
      <xdr:row>5</xdr:row>
      <xdr:rowOff>38782</xdr:rowOff>
    </xdr:to>
    <xdr:pic>
      <xdr:nvPicPr>
        <xdr:cNvPr id="2072" name="Picture 2071">
          <a:extLst>
            <a:ext uri="{FF2B5EF4-FFF2-40B4-BE49-F238E27FC236}">
              <a16:creationId xmlns:a16="http://schemas.microsoft.com/office/drawing/2014/main" id="{F06FF26E-2CDE-02E8-E75C-A5542461A25A}"/>
            </a:ext>
          </a:extLst>
        </xdr:cNvPr>
        <xdr:cNvPicPr>
          <a:picLocks noChangeAspect="1"/>
        </xdr:cNvPicPr>
      </xdr:nvPicPr>
      <xdr:blipFill>
        <a:blip xmlns:r="http://schemas.openxmlformats.org/officeDocument/2006/relationships" r:embed="rId1" cstate="print">
          <a:lum bright="70000" contrast="-70000"/>
          <a:extLst>
            <a:ext uri="{28A0092B-C50C-407E-A947-70E740481C1C}">
              <a14:useLocalDpi xmlns:a14="http://schemas.microsoft.com/office/drawing/2010/main" val="0"/>
            </a:ext>
          </a:extLst>
        </a:blip>
        <a:stretch>
          <a:fillRect/>
        </a:stretch>
      </xdr:blipFill>
      <xdr:spPr>
        <a:xfrm>
          <a:off x="2657475" y="741276"/>
          <a:ext cx="250006" cy="250006"/>
        </a:xfrm>
        <a:prstGeom prst="rect">
          <a:avLst/>
        </a:prstGeom>
      </xdr:spPr>
    </xdr:pic>
    <xdr:clientData/>
  </xdr:twoCellAnchor>
  <xdr:twoCellAnchor editAs="oneCell">
    <xdr:from>
      <xdr:col>6</xdr:col>
      <xdr:colOff>143482</xdr:colOff>
      <xdr:row>3</xdr:row>
      <xdr:rowOff>123921</xdr:rowOff>
    </xdr:from>
    <xdr:to>
      <xdr:col>6</xdr:col>
      <xdr:colOff>429136</xdr:colOff>
      <xdr:row>5</xdr:row>
      <xdr:rowOff>28575</xdr:rowOff>
    </xdr:to>
    <xdr:pic>
      <xdr:nvPicPr>
        <xdr:cNvPr id="2076" name="Picture 2075">
          <a:extLst>
            <a:ext uri="{FF2B5EF4-FFF2-40B4-BE49-F238E27FC236}">
              <a16:creationId xmlns:a16="http://schemas.microsoft.com/office/drawing/2014/main" id="{ED074DB3-600C-3C17-1DF7-101C3AEFDB01}"/>
            </a:ext>
          </a:extLst>
        </xdr:cNvPr>
        <xdr:cNvPicPr>
          <a:picLocks noChangeAspect="1"/>
        </xdr:cNvPicPr>
      </xdr:nvPicPr>
      <xdr:blipFill>
        <a:blip xmlns:r="http://schemas.openxmlformats.org/officeDocument/2006/relationships" r:embed="rId2" cstate="print">
          <a:lum bright="70000" contrast="-70000"/>
          <a:extLst>
            <a:ext uri="{28A0092B-C50C-407E-A947-70E740481C1C}">
              <a14:useLocalDpi xmlns:a14="http://schemas.microsoft.com/office/drawing/2010/main" val="0"/>
            </a:ext>
          </a:extLst>
        </a:blip>
        <a:stretch>
          <a:fillRect/>
        </a:stretch>
      </xdr:blipFill>
      <xdr:spPr>
        <a:xfrm>
          <a:off x="3801082" y="695421"/>
          <a:ext cx="285654" cy="285654"/>
        </a:xfrm>
        <a:prstGeom prst="rect">
          <a:avLst/>
        </a:prstGeom>
      </xdr:spPr>
    </xdr:pic>
    <xdr:clientData/>
  </xdr:twoCellAnchor>
  <xdr:twoCellAnchor editAs="oneCell">
    <xdr:from>
      <xdr:col>2</xdr:col>
      <xdr:colOff>342910</xdr:colOff>
      <xdr:row>3</xdr:row>
      <xdr:rowOff>152401</xdr:rowOff>
    </xdr:from>
    <xdr:to>
      <xdr:col>3</xdr:col>
      <xdr:colOff>9534</xdr:colOff>
      <xdr:row>5</xdr:row>
      <xdr:rowOff>47625</xdr:rowOff>
    </xdr:to>
    <xdr:pic>
      <xdr:nvPicPr>
        <xdr:cNvPr id="2080" name="Picture 2079">
          <a:extLst>
            <a:ext uri="{FF2B5EF4-FFF2-40B4-BE49-F238E27FC236}">
              <a16:creationId xmlns:a16="http://schemas.microsoft.com/office/drawing/2014/main" id="{929F3F7C-491C-D561-5C2D-63F100AFB5C9}"/>
            </a:ext>
          </a:extLst>
        </xdr:cNvPr>
        <xdr:cNvPicPr>
          <a:picLocks noChangeAspect="1"/>
        </xdr:cNvPicPr>
      </xdr:nvPicPr>
      <xdr:blipFill>
        <a:blip xmlns:r="http://schemas.openxmlformats.org/officeDocument/2006/relationships" r:embed="rId3" cstate="print">
          <a:lum bright="70000" contrast="-70000"/>
          <a:extLst>
            <a:ext uri="{28A0092B-C50C-407E-A947-70E740481C1C}">
              <a14:useLocalDpi xmlns:a14="http://schemas.microsoft.com/office/drawing/2010/main" val="0"/>
            </a:ext>
          </a:extLst>
        </a:blip>
        <a:stretch>
          <a:fillRect/>
        </a:stretch>
      </xdr:blipFill>
      <xdr:spPr>
        <a:xfrm>
          <a:off x="1562110" y="723901"/>
          <a:ext cx="276224" cy="276224"/>
        </a:xfrm>
        <a:prstGeom prst="rect">
          <a:avLst/>
        </a:prstGeom>
      </xdr:spPr>
    </xdr:pic>
    <xdr:clientData/>
  </xdr:twoCellAnchor>
  <xdr:twoCellAnchor>
    <xdr:from>
      <xdr:col>9</xdr:col>
      <xdr:colOff>247650</xdr:colOff>
      <xdr:row>4</xdr:row>
      <xdr:rowOff>104775</xdr:rowOff>
    </xdr:from>
    <xdr:to>
      <xdr:col>13</xdr:col>
      <xdr:colOff>552450</xdr:colOff>
      <xdr:row>11</xdr:row>
      <xdr:rowOff>57150</xdr:rowOff>
    </xdr:to>
    <xdr:graphicFrame macro="">
      <xdr:nvGraphicFramePr>
        <xdr:cNvPr id="2082" name="Chart 2081">
          <a:extLst>
            <a:ext uri="{FF2B5EF4-FFF2-40B4-BE49-F238E27FC236}">
              <a16:creationId xmlns:a16="http://schemas.microsoft.com/office/drawing/2014/main" id="{8231B4E0-0201-4E01-B49F-C3C66A85CF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9</xdr:col>
      <xdr:colOff>28574</xdr:colOff>
      <xdr:row>0</xdr:row>
      <xdr:rowOff>19050</xdr:rowOff>
    </xdr:from>
    <xdr:to>
      <xdr:col>13</xdr:col>
      <xdr:colOff>247649</xdr:colOff>
      <xdr:row>2</xdr:row>
      <xdr:rowOff>0</xdr:rowOff>
    </xdr:to>
    <mc:AlternateContent xmlns:mc="http://schemas.openxmlformats.org/markup-compatibility/2006" xmlns:a14="http://schemas.microsoft.com/office/drawing/2010/main">
      <mc:Choice Requires="a14">
        <xdr:graphicFrame macro="">
          <xdr:nvGraphicFramePr>
            <xdr:cNvPr id="2083" name="Year">
              <a:extLst>
                <a:ext uri="{FF2B5EF4-FFF2-40B4-BE49-F238E27FC236}">
                  <a16:creationId xmlns:a16="http://schemas.microsoft.com/office/drawing/2014/main" id="{68155074-0408-4D5E-83EF-17EDFE377F4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514974" y="19051"/>
              <a:ext cx="2657475" cy="3524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152401</xdr:colOff>
      <xdr:row>3</xdr:row>
      <xdr:rowOff>38099</xdr:rowOff>
    </xdr:from>
    <xdr:to>
      <xdr:col>10</xdr:col>
      <xdr:colOff>228601</xdr:colOff>
      <xdr:row>4</xdr:row>
      <xdr:rowOff>104775</xdr:rowOff>
    </xdr:to>
    <xdr:sp macro="" textlink="Analysis!C22">
      <xdr:nvSpPr>
        <xdr:cNvPr id="2084" name="TextBox 2083">
          <a:extLst>
            <a:ext uri="{FF2B5EF4-FFF2-40B4-BE49-F238E27FC236}">
              <a16:creationId xmlns:a16="http://schemas.microsoft.com/office/drawing/2014/main" id="{67440D12-B1C9-4329-8C34-57E902200606}"/>
            </a:ext>
          </a:extLst>
        </xdr:cNvPr>
        <xdr:cNvSpPr txBox="1"/>
      </xdr:nvSpPr>
      <xdr:spPr>
        <a:xfrm>
          <a:off x="5638801" y="609599"/>
          <a:ext cx="685800" cy="2571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D1CFC695-41F3-4B44-AA8A-7EDFA1344B37}" type="TxLink">
            <a:rPr lang="en-US" sz="1200" b="1" i="0" u="none" strike="noStrike" kern="1200">
              <a:solidFill>
                <a:srgbClr val="4DC1F5"/>
              </a:solidFill>
              <a:latin typeface="Calibri"/>
              <a:ea typeface="+mn-ea"/>
              <a:cs typeface="Calibri"/>
            </a:rPr>
            <a:pPr marL="0" indent="0" algn="ctr"/>
            <a:t>89.7%</a:t>
          </a:fld>
          <a:endParaRPr lang="en-US" sz="1200" b="1" i="0" u="none" strike="noStrike" kern="1200">
            <a:solidFill>
              <a:srgbClr val="4DC1F5"/>
            </a:solidFill>
            <a:latin typeface="Calibri"/>
            <a:ea typeface="+mn-ea"/>
            <a:cs typeface="Calibri"/>
          </a:endParaRPr>
        </a:p>
      </xdr:txBody>
    </xdr:sp>
    <xdr:clientData/>
  </xdr:twoCellAnchor>
  <xdr:twoCellAnchor>
    <xdr:from>
      <xdr:col>10</xdr:col>
      <xdr:colOff>19050</xdr:colOff>
      <xdr:row>3</xdr:row>
      <xdr:rowOff>47624</xdr:rowOff>
    </xdr:from>
    <xdr:to>
      <xdr:col>14</xdr:col>
      <xdr:colOff>57149</xdr:colOff>
      <xdr:row>4</xdr:row>
      <xdr:rowOff>66675</xdr:rowOff>
    </xdr:to>
    <xdr:sp macro="" textlink="Analysis!E21">
      <xdr:nvSpPr>
        <xdr:cNvPr id="2085" name="TextBox 2084">
          <a:extLst>
            <a:ext uri="{FF2B5EF4-FFF2-40B4-BE49-F238E27FC236}">
              <a16:creationId xmlns:a16="http://schemas.microsoft.com/office/drawing/2014/main" id="{7FD4AE60-A5D5-4613-AB2D-7974C9CD04E4}"/>
            </a:ext>
          </a:extLst>
        </xdr:cNvPr>
        <xdr:cNvSpPr txBox="1"/>
      </xdr:nvSpPr>
      <xdr:spPr>
        <a:xfrm>
          <a:off x="6115050" y="619124"/>
          <a:ext cx="2476499" cy="2095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4359257C-ABE7-4BAB-9B53-E73ED37EA07C}" type="TxLink">
            <a:rPr lang="en-US" sz="1100" b="0" i="0" u="none" strike="noStrike" kern="1200">
              <a:solidFill>
                <a:srgbClr val="000000"/>
              </a:solidFill>
              <a:latin typeface="Calibri"/>
              <a:ea typeface="+mn-ea"/>
              <a:cs typeface="Calibri"/>
            </a:rPr>
            <a:pPr marL="0" indent="0" algn="ctr"/>
            <a:t>of Sales came from the highlited years</a:t>
          </a:fld>
          <a:endParaRPr lang="en-US" sz="1100" b="0" i="0" u="none" strike="noStrike" kern="1200">
            <a:solidFill>
              <a:srgbClr val="000000"/>
            </a:solidFill>
            <a:latin typeface="Calibri"/>
            <a:ea typeface="+mn-ea"/>
            <a:cs typeface="Calibri"/>
          </a:endParaRPr>
        </a:p>
      </xdr:txBody>
    </xdr:sp>
    <xdr:clientData/>
  </xdr:twoCellAnchor>
  <xdr:twoCellAnchor>
    <xdr:from>
      <xdr:col>9</xdr:col>
      <xdr:colOff>133350</xdr:colOff>
      <xdr:row>4</xdr:row>
      <xdr:rowOff>38099</xdr:rowOff>
    </xdr:from>
    <xdr:to>
      <xdr:col>10</xdr:col>
      <xdr:colOff>285749</xdr:colOff>
      <xdr:row>5</xdr:row>
      <xdr:rowOff>104775</xdr:rowOff>
    </xdr:to>
    <xdr:sp macro="" textlink="Analysis!D15">
      <xdr:nvSpPr>
        <xdr:cNvPr id="2086" name="TextBox 2085">
          <a:extLst>
            <a:ext uri="{FF2B5EF4-FFF2-40B4-BE49-F238E27FC236}">
              <a16:creationId xmlns:a16="http://schemas.microsoft.com/office/drawing/2014/main" id="{EA6834EB-35BE-4C27-A6D3-9DD0D112B4FA}"/>
            </a:ext>
          </a:extLst>
        </xdr:cNvPr>
        <xdr:cNvSpPr txBox="1"/>
      </xdr:nvSpPr>
      <xdr:spPr>
        <a:xfrm>
          <a:off x="5619750" y="800099"/>
          <a:ext cx="761999" cy="2571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6BE07A7-E66E-4C4D-9B7F-53EA6E8C9204}" type="TxLink">
            <a:rPr lang="en-US" sz="1100" b="0" i="0" u="none" strike="noStrike" kern="1200">
              <a:solidFill>
                <a:srgbClr val="000000"/>
              </a:solidFill>
              <a:latin typeface="Calibri"/>
              <a:cs typeface="Calibri"/>
            </a:rPr>
            <a:pPr algn="ctr"/>
            <a:t>1,268,451 </a:t>
          </a:fld>
          <a:endParaRPr lang="en-US" sz="1100" b="1" kern="1200">
            <a:solidFill>
              <a:schemeClr val="tx1">
                <a:lumMod val="95000"/>
                <a:lumOff val="5000"/>
              </a:schemeClr>
            </a:solidFill>
          </a:endParaRPr>
        </a:p>
      </xdr:txBody>
    </xdr:sp>
    <xdr:clientData/>
  </xdr:twoCellAnchor>
  <xdr:twoCellAnchor>
    <xdr:from>
      <xdr:col>9</xdr:col>
      <xdr:colOff>85726</xdr:colOff>
      <xdr:row>5</xdr:row>
      <xdr:rowOff>19049</xdr:rowOff>
    </xdr:from>
    <xdr:to>
      <xdr:col>11</xdr:col>
      <xdr:colOff>57150</xdr:colOff>
      <xdr:row>6</xdr:row>
      <xdr:rowOff>85725</xdr:rowOff>
    </xdr:to>
    <xdr:sp macro="" textlink="Analysis!D14">
      <xdr:nvSpPr>
        <xdr:cNvPr id="2087" name="TextBox 2086">
          <a:extLst>
            <a:ext uri="{FF2B5EF4-FFF2-40B4-BE49-F238E27FC236}">
              <a16:creationId xmlns:a16="http://schemas.microsoft.com/office/drawing/2014/main" id="{4E0E10B8-4421-4CB9-827B-C91B206BEF95}"/>
            </a:ext>
          </a:extLst>
        </xdr:cNvPr>
        <xdr:cNvSpPr txBox="1"/>
      </xdr:nvSpPr>
      <xdr:spPr>
        <a:xfrm>
          <a:off x="5572126" y="971549"/>
          <a:ext cx="1190624" cy="2571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A088F9F-B9BC-44B1-B8CA-F5E596F255B5}" type="TxLink">
            <a:rPr lang="en-US" sz="1100" b="0" i="0" u="none" strike="noStrike" kern="1200">
              <a:solidFill>
                <a:srgbClr val="000000"/>
              </a:solidFill>
              <a:latin typeface="Calibri"/>
              <a:cs typeface="Calibri"/>
            </a:rPr>
            <a:pPr algn="ctr"/>
            <a:t>Average Sales</a:t>
          </a:fld>
          <a:endParaRPr lang="en-US" sz="1100" b="1" kern="1200">
            <a:solidFill>
              <a:schemeClr val="tx1">
                <a:lumMod val="95000"/>
                <a:lumOff val="5000"/>
              </a:schemeClr>
            </a:solidFill>
          </a:endParaRPr>
        </a:p>
      </xdr:txBody>
    </xdr:sp>
    <xdr:clientData/>
  </xdr:twoCellAnchor>
  <xdr:twoCellAnchor>
    <xdr:from>
      <xdr:col>9</xdr:col>
      <xdr:colOff>295275</xdr:colOff>
      <xdr:row>6</xdr:row>
      <xdr:rowOff>85725</xdr:rowOff>
    </xdr:from>
    <xdr:to>
      <xdr:col>10</xdr:col>
      <xdr:colOff>71438</xdr:colOff>
      <xdr:row>6</xdr:row>
      <xdr:rowOff>85725</xdr:rowOff>
    </xdr:to>
    <xdr:cxnSp macro="">
      <xdr:nvCxnSpPr>
        <xdr:cNvPr id="2089" name="Straight Connector 2088">
          <a:extLst>
            <a:ext uri="{FF2B5EF4-FFF2-40B4-BE49-F238E27FC236}">
              <a16:creationId xmlns:a16="http://schemas.microsoft.com/office/drawing/2014/main" id="{0D3B5420-A521-C804-D3A2-AD87DBA66715}"/>
            </a:ext>
          </a:extLst>
        </xdr:cNvPr>
        <xdr:cNvCxnSpPr>
          <a:endCxn id="2087" idx="2"/>
        </xdr:cNvCxnSpPr>
      </xdr:nvCxnSpPr>
      <xdr:spPr>
        <a:xfrm>
          <a:off x="5781675" y="1228725"/>
          <a:ext cx="385763" cy="0"/>
        </a:xfrm>
        <a:prstGeom prst="line">
          <a:avLst/>
        </a:prstGeom>
        <a:ln>
          <a:solidFill>
            <a:srgbClr val="4DC1F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66674</xdr:colOff>
      <xdr:row>8</xdr:row>
      <xdr:rowOff>102887</xdr:rowOff>
    </xdr:from>
    <xdr:to>
      <xdr:col>1</xdr:col>
      <xdr:colOff>581025</xdr:colOff>
      <xdr:row>11</xdr:row>
      <xdr:rowOff>85725</xdr:rowOff>
    </xdr:to>
    <xdr:sp macro="" textlink="">
      <xdr:nvSpPr>
        <xdr:cNvPr id="2092" name="Oval 2091">
          <a:extLst>
            <a:ext uri="{FF2B5EF4-FFF2-40B4-BE49-F238E27FC236}">
              <a16:creationId xmlns:a16="http://schemas.microsoft.com/office/drawing/2014/main" id="{AF732D1B-391C-48D8-BF28-84F04E3FBABF}"/>
            </a:ext>
          </a:extLst>
        </xdr:cNvPr>
        <xdr:cNvSpPr/>
      </xdr:nvSpPr>
      <xdr:spPr>
        <a:xfrm>
          <a:off x="676274" y="1626887"/>
          <a:ext cx="514351" cy="554338"/>
        </a:xfrm>
        <a:prstGeom prst="ellipse">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oneCell">
    <xdr:from>
      <xdr:col>1</xdr:col>
      <xdr:colOff>152322</xdr:colOff>
      <xdr:row>9</xdr:row>
      <xdr:rowOff>14852</xdr:rowOff>
    </xdr:from>
    <xdr:to>
      <xdr:col>1</xdr:col>
      <xdr:colOff>499419</xdr:colOff>
      <xdr:row>10</xdr:row>
      <xdr:rowOff>171449</xdr:rowOff>
    </xdr:to>
    <xdr:pic>
      <xdr:nvPicPr>
        <xdr:cNvPr id="2064" name="Picture 2063">
          <a:extLst>
            <a:ext uri="{FF2B5EF4-FFF2-40B4-BE49-F238E27FC236}">
              <a16:creationId xmlns:a16="http://schemas.microsoft.com/office/drawing/2014/main" id="{62223EFA-7E0F-6F64-FDBC-BB81D0E01FF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61922" y="1729352"/>
          <a:ext cx="347097" cy="347097"/>
        </a:xfrm>
        <a:prstGeom prst="rect">
          <a:avLst/>
        </a:prstGeom>
      </xdr:spPr>
    </xdr:pic>
    <xdr:clientData/>
  </xdr:twoCellAnchor>
  <xdr:twoCellAnchor>
    <xdr:from>
      <xdr:col>2</xdr:col>
      <xdr:colOff>138112</xdr:colOff>
      <xdr:row>8</xdr:row>
      <xdr:rowOff>178179</xdr:rowOff>
    </xdr:from>
    <xdr:to>
      <xdr:col>3</xdr:col>
      <xdr:colOff>248972</xdr:colOff>
      <xdr:row>10</xdr:row>
      <xdr:rowOff>28575</xdr:rowOff>
    </xdr:to>
    <xdr:sp macro="" textlink="">
      <xdr:nvSpPr>
        <xdr:cNvPr id="10" name="Rectangle: Rounded Corners 9">
          <a:extLst>
            <a:ext uri="{FF2B5EF4-FFF2-40B4-BE49-F238E27FC236}">
              <a16:creationId xmlns:a16="http://schemas.microsoft.com/office/drawing/2014/main" id="{A8AC0F9B-53A1-4BEB-BACC-A47B5469ACB7}"/>
            </a:ext>
          </a:extLst>
        </xdr:cNvPr>
        <xdr:cNvSpPr/>
      </xdr:nvSpPr>
      <xdr:spPr>
        <a:xfrm>
          <a:off x="1357312" y="1702179"/>
          <a:ext cx="720460" cy="231396"/>
        </a:xfrm>
        <a:prstGeom prst="roundRect">
          <a:avLst>
            <a:gd name="adj" fmla="val 12217"/>
          </a:avLst>
        </a:prstGeom>
        <a:solidFill>
          <a:schemeClr val="bg1">
            <a:lumMod val="8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16668</xdr:colOff>
      <xdr:row>8</xdr:row>
      <xdr:rowOff>178179</xdr:rowOff>
    </xdr:from>
    <xdr:to>
      <xdr:col>5</xdr:col>
      <xdr:colOff>127528</xdr:colOff>
      <xdr:row>10</xdr:row>
      <xdr:rowOff>28575</xdr:rowOff>
    </xdr:to>
    <xdr:sp macro="" textlink="">
      <xdr:nvSpPr>
        <xdr:cNvPr id="11" name="Rectangle: Rounded Corners 10">
          <a:extLst>
            <a:ext uri="{FF2B5EF4-FFF2-40B4-BE49-F238E27FC236}">
              <a16:creationId xmlns:a16="http://schemas.microsoft.com/office/drawing/2014/main" id="{126919CF-12CE-4C55-97AA-B235C9D401F3}"/>
            </a:ext>
          </a:extLst>
        </xdr:cNvPr>
        <xdr:cNvSpPr/>
      </xdr:nvSpPr>
      <xdr:spPr>
        <a:xfrm>
          <a:off x="2455068" y="1702179"/>
          <a:ext cx="720460" cy="231396"/>
        </a:xfrm>
        <a:prstGeom prst="roundRect">
          <a:avLst>
            <a:gd name="adj" fmla="val 12217"/>
          </a:avLst>
        </a:prstGeom>
        <a:solidFill>
          <a:schemeClr val="bg1">
            <a:lumMod val="8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504824</xdr:colOff>
      <xdr:row>8</xdr:row>
      <xdr:rowOff>178179</xdr:rowOff>
    </xdr:from>
    <xdr:to>
      <xdr:col>7</xdr:col>
      <xdr:colOff>6084</xdr:colOff>
      <xdr:row>10</xdr:row>
      <xdr:rowOff>28575</xdr:rowOff>
    </xdr:to>
    <xdr:sp macro="" textlink="">
      <xdr:nvSpPr>
        <xdr:cNvPr id="16" name="Rectangle: Rounded Corners 15">
          <a:extLst>
            <a:ext uri="{FF2B5EF4-FFF2-40B4-BE49-F238E27FC236}">
              <a16:creationId xmlns:a16="http://schemas.microsoft.com/office/drawing/2014/main" id="{7C4FF9F9-5746-4A2A-BDE0-EF0557731B4F}"/>
            </a:ext>
          </a:extLst>
        </xdr:cNvPr>
        <xdr:cNvSpPr/>
      </xdr:nvSpPr>
      <xdr:spPr>
        <a:xfrm>
          <a:off x="3552824" y="1702179"/>
          <a:ext cx="720460" cy="231396"/>
        </a:xfrm>
        <a:prstGeom prst="roundRect">
          <a:avLst>
            <a:gd name="adj" fmla="val 12217"/>
          </a:avLst>
        </a:prstGeom>
        <a:solidFill>
          <a:schemeClr val="bg1">
            <a:lumMod val="8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2</xdr:col>
      <xdr:colOff>104776</xdr:colOff>
      <xdr:row>8</xdr:row>
      <xdr:rowOff>167251</xdr:rowOff>
    </xdr:from>
    <xdr:to>
      <xdr:col>3</xdr:col>
      <xdr:colOff>189028</xdr:colOff>
      <xdr:row>10</xdr:row>
      <xdr:rowOff>66675</xdr:rowOff>
    </xdr:to>
    <xdr:sp macro="" textlink="Analysis!AD18">
      <xdr:nvSpPr>
        <xdr:cNvPr id="17" name="TextBox 16">
          <a:extLst>
            <a:ext uri="{FF2B5EF4-FFF2-40B4-BE49-F238E27FC236}">
              <a16:creationId xmlns:a16="http://schemas.microsoft.com/office/drawing/2014/main" id="{18F2A6C6-14DC-4819-A9E5-8090E74A7050}"/>
            </a:ext>
          </a:extLst>
        </xdr:cNvPr>
        <xdr:cNvSpPr txBox="1"/>
      </xdr:nvSpPr>
      <xdr:spPr>
        <a:xfrm>
          <a:off x="1323976" y="1691251"/>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B098CB7-8BA2-46CC-A5E7-25B170BBC068}" type="TxLink">
            <a:rPr lang="en-US" sz="1100" b="1" i="0" u="none" strike="noStrike" kern="1200">
              <a:solidFill>
                <a:schemeClr val="tx1">
                  <a:lumMod val="85000"/>
                  <a:lumOff val="15000"/>
                </a:schemeClr>
              </a:solidFill>
              <a:latin typeface="Calibri"/>
              <a:cs typeface="Calibri"/>
            </a:rPr>
            <a:pPr algn="ctr"/>
            <a:t>0.0%</a:t>
          </a:fld>
          <a:endParaRPr lang="en-US" sz="1100" b="1" kern="1200">
            <a:solidFill>
              <a:schemeClr val="tx1">
                <a:lumMod val="85000"/>
                <a:lumOff val="15000"/>
              </a:schemeClr>
            </a:solidFill>
          </a:endParaRPr>
        </a:p>
      </xdr:txBody>
    </xdr:sp>
    <xdr:clientData/>
  </xdr:twoCellAnchor>
  <xdr:twoCellAnchor>
    <xdr:from>
      <xdr:col>4</xdr:col>
      <xdr:colOff>28576</xdr:colOff>
      <xdr:row>8</xdr:row>
      <xdr:rowOff>167251</xdr:rowOff>
    </xdr:from>
    <xdr:to>
      <xdr:col>5</xdr:col>
      <xdr:colOff>112828</xdr:colOff>
      <xdr:row>10</xdr:row>
      <xdr:rowOff>66675</xdr:rowOff>
    </xdr:to>
    <xdr:sp macro="" textlink="Analysis!AD10">
      <xdr:nvSpPr>
        <xdr:cNvPr id="18" name="TextBox 17">
          <a:extLst>
            <a:ext uri="{FF2B5EF4-FFF2-40B4-BE49-F238E27FC236}">
              <a16:creationId xmlns:a16="http://schemas.microsoft.com/office/drawing/2014/main" id="{FED5EDCF-9A8E-4DE9-8669-BEFF328717A6}"/>
            </a:ext>
          </a:extLst>
        </xdr:cNvPr>
        <xdr:cNvSpPr txBox="1"/>
      </xdr:nvSpPr>
      <xdr:spPr>
        <a:xfrm>
          <a:off x="2466976" y="1691251"/>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DF50C6D-E2FE-4F65-98B8-9AD66B38723F}" type="TxLink">
            <a:rPr lang="en-US" sz="1100" b="1" i="0" u="none" strike="noStrike" kern="1200">
              <a:solidFill>
                <a:schemeClr val="tx1">
                  <a:lumMod val="85000"/>
                  <a:lumOff val="15000"/>
                </a:schemeClr>
              </a:solidFill>
              <a:latin typeface="Calibri"/>
              <a:cs typeface="Calibri"/>
            </a:rPr>
            <a:pPr algn="ctr"/>
            <a:t>0.0%</a:t>
          </a:fld>
          <a:endParaRPr lang="en-US" sz="1100" b="1" kern="1200">
            <a:solidFill>
              <a:schemeClr val="tx1">
                <a:lumMod val="85000"/>
                <a:lumOff val="15000"/>
              </a:schemeClr>
            </a:solidFill>
          </a:endParaRPr>
        </a:p>
      </xdr:txBody>
    </xdr:sp>
    <xdr:clientData/>
  </xdr:twoCellAnchor>
  <xdr:twoCellAnchor>
    <xdr:from>
      <xdr:col>5</xdr:col>
      <xdr:colOff>485776</xdr:colOff>
      <xdr:row>8</xdr:row>
      <xdr:rowOff>167251</xdr:rowOff>
    </xdr:from>
    <xdr:to>
      <xdr:col>6</xdr:col>
      <xdr:colOff>570028</xdr:colOff>
      <xdr:row>10</xdr:row>
      <xdr:rowOff>66675</xdr:rowOff>
    </xdr:to>
    <xdr:sp macro="" textlink="Analysis!AD42">
      <xdr:nvSpPr>
        <xdr:cNvPr id="19" name="TextBox 18">
          <a:extLst>
            <a:ext uri="{FF2B5EF4-FFF2-40B4-BE49-F238E27FC236}">
              <a16:creationId xmlns:a16="http://schemas.microsoft.com/office/drawing/2014/main" id="{7F76E790-B361-477C-8974-6F36FB618625}"/>
            </a:ext>
          </a:extLst>
        </xdr:cNvPr>
        <xdr:cNvSpPr txBox="1"/>
      </xdr:nvSpPr>
      <xdr:spPr>
        <a:xfrm>
          <a:off x="3533776" y="1691251"/>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A18259B-7F8F-4B5B-AF84-2A8A1BF69EF6}" type="TxLink">
            <a:rPr lang="en-US" sz="1100" b="1" i="0" u="none" strike="noStrike" kern="1200">
              <a:solidFill>
                <a:schemeClr val="tx1">
                  <a:lumMod val="85000"/>
                  <a:lumOff val="15000"/>
                </a:schemeClr>
              </a:solidFill>
              <a:latin typeface="Calibri"/>
              <a:cs typeface="Calibri"/>
            </a:rPr>
            <a:pPr algn="ctr"/>
            <a:t>0.0%</a:t>
          </a:fld>
          <a:endParaRPr lang="en-US" sz="1100" b="1" kern="1200">
            <a:solidFill>
              <a:schemeClr val="tx1">
                <a:lumMod val="85000"/>
                <a:lumOff val="15000"/>
              </a:schemeClr>
            </a:solidFill>
          </a:endParaRPr>
        </a:p>
      </xdr:txBody>
    </xdr:sp>
    <xdr:clientData/>
  </xdr:twoCellAnchor>
  <xdr:twoCellAnchor>
    <xdr:from>
      <xdr:col>7</xdr:col>
      <xdr:colOff>342901</xdr:colOff>
      <xdr:row>7</xdr:row>
      <xdr:rowOff>43426</xdr:rowOff>
    </xdr:from>
    <xdr:to>
      <xdr:col>8</xdr:col>
      <xdr:colOff>427153</xdr:colOff>
      <xdr:row>8</xdr:row>
      <xdr:rowOff>133350</xdr:rowOff>
    </xdr:to>
    <xdr:sp macro="" textlink="Analysis!AD34">
      <xdr:nvSpPr>
        <xdr:cNvPr id="20" name="TextBox 19">
          <a:extLst>
            <a:ext uri="{FF2B5EF4-FFF2-40B4-BE49-F238E27FC236}">
              <a16:creationId xmlns:a16="http://schemas.microsoft.com/office/drawing/2014/main" id="{05DFCD26-A451-4419-9650-FD7D1B9DA284}"/>
            </a:ext>
          </a:extLst>
        </xdr:cNvPr>
        <xdr:cNvSpPr txBox="1"/>
      </xdr:nvSpPr>
      <xdr:spPr>
        <a:xfrm>
          <a:off x="4610101" y="1376926"/>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EF45201-39F0-4671-A72D-45D4857A2499}" type="TxLink">
            <a:rPr lang="en-US" sz="1100" b="1" i="0" u="none" strike="noStrike" kern="1200">
              <a:solidFill>
                <a:srgbClr val="F2F2F2"/>
              </a:solidFill>
              <a:latin typeface="Calibri"/>
              <a:cs typeface="Calibri"/>
            </a:rPr>
            <a:pPr algn="ctr"/>
            <a:t>0.0%</a:t>
          </a:fld>
          <a:endParaRPr lang="en-US" sz="1100" b="1" kern="1200">
            <a:solidFill>
              <a:schemeClr val="bg1"/>
            </a:solidFill>
          </a:endParaRPr>
        </a:p>
      </xdr:txBody>
    </xdr:sp>
    <xdr:clientData/>
  </xdr:twoCellAnchor>
  <xdr:twoCellAnchor>
    <xdr:from>
      <xdr:col>0</xdr:col>
      <xdr:colOff>247651</xdr:colOff>
      <xdr:row>7</xdr:row>
      <xdr:rowOff>5326</xdr:rowOff>
    </xdr:from>
    <xdr:to>
      <xdr:col>1</xdr:col>
      <xdr:colOff>331903</xdr:colOff>
      <xdr:row>8</xdr:row>
      <xdr:rowOff>95250</xdr:rowOff>
    </xdr:to>
    <xdr:sp macro="" textlink="Analysis!AD26">
      <xdr:nvSpPr>
        <xdr:cNvPr id="21" name="TextBox 20">
          <a:extLst>
            <a:ext uri="{FF2B5EF4-FFF2-40B4-BE49-F238E27FC236}">
              <a16:creationId xmlns:a16="http://schemas.microsoft.com/office/drawing/2014/main" id="{20F94041-9A93-4BC2-BF32-9B2CDBEA6F7B}"/>
            </a:ext>
          </a:extLst>
        </xdr:cNvPr>
        <xdr:cNvSpPr txBox="1"/>
      </xdr:nvSpPr>
      <xdr:spPr>
        <a:xfrm>
          <a:off x="247651" y="1338826"/>
          <a:ext cx="693852"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24040C2-8C27-4591-9EC0-1E6CB2CEBDBA}" type="TxLink">
            <a:rPr lang="en-US" sz="1100" b="1" i="0" u="none" strike="noStrike" kern="1200">
              <a:solidFill>
                <a:srgbClr val="F2F2F2"/>
              </a:solidFill>
              <a:latin typeface="Calibri"/>
              <a:cs typeface="Calibri"/>
            </a:rPr>
            <a:pPr algn="ctr"/>
            <a:t>0.0%</a:t>
          </a:fld>
          <a:endParaRPr lang="en-US" sz="1100" b="1" kern="1200">
            <a:solidFill>
              <a:schemeClr val="bg1"/>
            </a:solidFill>
          </a:endParaRPr>
        </a:p>
      </xdr:txBody>
    </xdr:sp>
    <xdr:clientData/>
  </xdr:twoCellAnchor>
  <xdr:twoCellAnchor>
    <xdr:from>
      <xdr:col>6</xdr:col>
      <xdr:colOff>581026</xdr:colOff>
      <xdr:row>12</xdr:row>
      <xdr:rowOff>66675</xdr:rowOff>
    </xdr:from>
    <xdr:to>
      <xdr:col>9</xdr:col>
      <xdr:colOff>19050</xdr:colOff>
      <xdr:row>20</xdr:row>
      <xdr:rowOff>133350</xdr:rowOff>
    </xdr:to>
    <xdr:grpSp>
      <xdr:nvGrpSpPr>
        <xdr:cNvPr id="2070" name="Group 2069">
          <a:extLst>
            <a:ext uri="{FF2B5EF4-FFF2-40B4-BE49-F238E27FC236}">
              <a16:creationId xmlns:a16="http://schemas.microsoft.com/office/drawing/2014/main" id="{4B1F49C4-F7F7-0DA8-8A7C-C46DB306A718}"/>
            </a:ext>
          </a:extLst>
        </xdr:cNvPr>
        <xdr:cNvGrpSpPr/>
      </xdr:nvGrpSpPr>
      <xdr:grpSpPr>
        <a:xfrm>
          <a:off x="4227740" y="2352675"/>
          <a:ext cx="1261381" cy="1590675"/>
          <a:chOff x="4695826" y="2352675"/>
          <a:chExt cx="1371599" cy="1800225"/>
        </a:xfrm>
      </xdr:grpSpPr>
      <xdr:sp macro="" textlink="">
        <xdr:nvSpPr>
          <xdr:cNvPr id="2069" name="Rectangle: Rounded Corners 2068">
            <a:extLst>
              <a:ext uri="{FF2B5EF4-FFF2-40B4-BE49-F238E27FC236}">
                <a16:creationId xmlns:a16="http://schemas.microsoft.com/office/drawing/2014/main" id="{847F7525-4766-410A-AABE-56C6D083A4B4}"/>
              </a:ext>
            </a:extLst>
          </xdr:cNvPr>
          <xdr:cNvSpPr/>
        </xdr:nvSpPr>
        <xdr:spPr>
          <a:xfrm>
            <a:off x="4695826" y="2352675"/>
            <a:ext cx="1371599" cy="1800225"/>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mc:AlternateContent xmlns:mc="http://schemas.openxmlformats.org/markup-compatibility/2006" xmlns:a14="http://schemas.microsoft.com/office/drawing/2010/main">
        <mc:Choice Requires="a14">
          <xdr:graphicFrame macro="">
            <xdr:nvGraphicFramePr>
              <xdr:cNvPr id="22" name="Month Name">
                <a:extLst>
                  <a:ext uri="{FF2B5EF4-FFF2-40B4-BE49-F238E27FC236}">
                    <a16:creationId xmlns:a16="http://schemas.microsoft.com/office/drawing/2014/main" id="{6B5152C5-F544-4446-8D1A-E69B1DA7E327}"/>
                  </a:ext>
                </a:extLst>
              </xdr:cNvPr>
              <xdr:cNvGraphicFramePr/>
            </xdr:nvGraphicFramePr>
            <xdr:xfrm>
              <a:off x="4714875" y="2385014"/>
              <a:ext cx="1333500" cy="1746326"/>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4256220" y="2400300"/>
                <a:ext cx="1231635" cy="1524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0</xdr:col>
      <xdr:colOff>381002</xdr:colOff>
      <xdr:row>12</xdr:row>
      <xdr:rowOff>66675</xdr:rowOff>
    </xdr:from>
    <xdr:to>
      <xdr:col>6</xdr:col>
      <xdr:colOff>504826</xdr:colOff>
      <xdr:row>20</xdr:row>
      <xdr:rowOff>114300</xdr:rowOff>
    </xdr:to>
    <xdr:sp macro="" textlink="">
      <xdr:nvSpPr>
        <xdr:cNvPr id="23" name="Rectangle: Rounded Corners 22">
          <a:extLst>
            <a:ext uri="{FF2B5EF4-FFF2-40B4-BE49-F238E27FC236}">
              <a16:creationId xmlns:a16="http://schemas.microsoft.com/office/drawing/2014/main" id="{04BCE468-D89F-4A65-BD4B-375861A01922}"/>
            </a:ext>
          </a:extLst>
        </xdr:cNvPr>
        <xdr:cNvSpPr/>
      </xdr:nvSpPr>
      <xdr:spPr>
        <a:xfrm>
          <a:off x="381002" y="2352675"/>
          <a:ext cx="3781424" cy="1571625"/>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0</xdr:col>
      <xdr:colOff>295274</xdr:colOff>
      <xdr:row>12</xdr:row>
      <xdr:rowOff>171451</xdr:rowOff>
    </xdr:from>
    <xdr:to>
      <xdr:col>6</xdr:col>
      <xdr:colOff>523875</xdr:colOff>
      <xdr:row>20</xdr:row>
      <xdr:rowOff>57151</xdr:rowOff>
    </xdr:to>
    <xdr:graphicFrame macro="">
      <xdr:nvGraphicFramePr>
        <xdr:cNvPr id="24" name="Chart 23">
          <a:extLst>
            <a:ext uri="{FF2B5EF4-FFF2-40B4-BE49-F238E27FC236}">
              <a16:creationId xmlns:a16="http://schemas.microsoft.com/office/drawing/2014/main" id="{4CEBEB0F-C946-4244-BBCA-89AC0ECB65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471487</xdr:colOff>
      <xdr:row>12</xdr:row>
      <xdr:rowOff>140079</xdr:rowOff>
    </xdr:from>
    <xdr:to>
      <xdr:col>1</xdr:col>
      <xdr:colOff>228600</xdr:colOff>
      <xdr:row>13</xdr:row>
      <xdr:rowOff>180975</xdr:rowOff>
    </xdr:to>
    <xdr:sp macro="" textlink="">
      <xdr:nvSpPr>
        <xdr:cNvPr id="2055" name="Rectangle: Rounded Corners 2054">
          <a:extLst>
            <a:ext uri="{FF2B5EF4-FFF2-40B4-BE49-F238E27FC236}">
              <a16:creationId xmlns:a16="http://schemas.microsoft.com/office/drawing/2014/main" id="{8892032D-01F1-4629-A9DF-F57D9E332185}"/>
            </a:ext>
          </a:extLst>
        </xdr:cNvPr>
        <xdr:cNvSpPr/>
      </xdr:nvSpPr>
      <xdr:spPr>
        <a:xfrm>
          <a:off x="471487" y="2426079"/>
          <a:ext cx="366713" cy="231396"/>
        </a:xfrm>
        <a:prstGeom prst="roundRect">
          <a:avLst>
            <a:gd name="adj" fmla="val 12217"/>
          </a:avLst>
        </a:prstGeom>
        <a:solidFill>
          <a:schemeClr val="bg1">
            <a:lumMod val="8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xdr:col>
      <xdr:colOff>271463</xdr:colOff>
      <xdr:row>12</xdr:row>
      <xdr:rowOff>140079</xdr:rowOff>
    </xdr:from>
    <xdr:to>
      <xdr:col>1</xdr:col>
      <xdr:colOff>600075</xdr:colOff>
      <xdr:row>13</xdr:row>
      <xdr:rowOff>180975</xdr:rowOff>
    </xdr:to>
    <xdr:sp macro="" textlink="">
      <xdr:nvSpPr>
        <xdr:cNvPr id="2058" name="Rectangle: Rounded Corners 2057">
          <a:extLst>
            <a:ext uri="{FF2B5EF4-FFF2-40B4-BE49-F238E27FC236}">
              <a16:creationId xmlns:a16="http://schemas.microsoft.com/office/drawing/2014/main" id="{2EC2C9CA-002E-4B48-9069-E94B32ED23D0}"/>
            </a:ext>
          </a:extLst>
        </xdr:cNvPr>
        <xdr:cNvSpPr/>
      </xdr:nvSpPr>
      <xdr:spPr>
        <a:xfrm>
          <a:off x="881063" y="2426079"/>
          <a:ext cx="328612" cy="231396"/>
        </a:xfrm>
        <a:prstGeom prst="roundRect">
          <a:avLst>
            <a:gd name="adj" fmla="val 12217"/>
          </a:avLst>
        </a:prstGeom>
        <a:solidFill>
          <a:schemeClr val="bg1">
            <a:lumMod val="8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2</xdr:col>
      <xdr:colOff>33338</xdr:colOff>
      <xdr:row>12</xdr:row>
      <xdr:rowOff>140079</xdr:rowOff>
    </xdr:from>
    <xdr:to>
      <xdr:col>2</xdr:col>
      <xdr:colOff>180976</xdr:colOff>
      <xdr:row>13</xdr:row>
      <xdr:rowOff>180975</xdr:rowOff>
    </xdr:to>
    <xdr:sp macro="" textlink="">
      <xdr:nvSpPr>
        <xdr:cNvPr id="2059" name="Rectangle: Rounded Corners 2058">
          <a:extLst>
            <a:ext uri="{FF2B5EF4-FFF2-40B4-BE49-F238E27FC236}">
              <a16:creationId xmlns:a16="http://schemas.microsoft.com/office/drawing/2014/main" id="{1EF7ABD0-3C63-4B37-A8ED-6F9111C5587F}"/>
            </a:ext>
          </a:extLst>
        </xdr:cNvPr>
        <xdr:cNvSpPr/>
      </xdr:nvSpPr>
      <xdr:spPr>
        <a:xfrm>
          <a:off x="1252538" y="2426079"/>
          <a:ext cx="147638" cy="231396"/>
        </a:xfrm>
        <a:prstGeom prst="roundRect">
          <a:avLst>
            <a:gd name="adj" fmla="val 12217"/>
          </a:avLst>
        </a:prstGeom>
        <a:solidFill>
          <a:schemeClr val="bg1">
            <a:lumMod val="8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0</xdr:col>
      <xdr:colOff>438151</xdr:colOff>
      <xdr:row>12</xdr:row>
      <xdr:rowOff>119626</xdr:rowOff>
    </xdr:from>
    <xdr:to>
      <xdr:col>1</xdr:col>
      <xdr:colOff>304800</xdr:colOff>
      <xdr:row>14</xdr:row>
      <xdr:rowOff>0</xdr:rowOff>
    </xdr:to>
    <xdr:sp macro="" textlink="'Time Analysis'!G2">
      <xdr:nvSpPr>
        <xdr:cNvPr id="2060" name="TextBox 2059">
          <a:extLst>
            <a:ext uri="{FF2B5EF4-FFF2-40B4-BE49-F238E27FC236}">
              <a16:creationId xmlns:a16="http://schemas.microsoft.com/office/drawing/2014/main" id="{3684D2BD-B909-4E73-9DC8-E3799E7C85C2}"/>
            </a:ext>
          </a:extLst>
        </xdr:cNvPr>
        <xdr:cNvSpPr txBox="1"/>
      </xdr:nvSpPr>
      <xdr:spPr>
        <a:xfrm>
          <a:off x="438151" y="2405626"/>
          <a:ext cx="476249"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3B709AEA-99B8-44D7-BECC-3C9A6CEA689A}" type="TxLink">
            <a:rPr lang="en-US" sz="1100" b="0" i="0" u="none" strike="noStrike" kern="1200">
              <a:solidFill>
                <a:srgbClr val="000000"/>
              </a:solidFill>
              <a:latin typeface="Calibri"/>
              <a:cs typeface="Calibri"/>
            </a:rPr>
            <a:pPr algn="ctr"/>
            <a:t>Dec</a:t>
          </a:fld>
          <a:endParaRPr lang="en-US" sz="1100" b="1" kern="1200">
            <a:solidFill>
              <a:schemeClr val="tx1">
                <a:lumMod val="85000"/>
                <a:lumOff val="15000"/>
              </a:schemeClr>
            </a:solidFill>
          </a:endParaRPr>
        </a:p>
      </xdr:txBody>
    </xdr:sp>
    <xdr:clientData/>
  </xdr:twoCellAnchor>
  <xdr:twoCellAnchor>
    <xdr:from>
      <xdr:col>1</xdr:col>
      <xdr:colOff>142876</xdr:colOff>
      <xdr:row>12</xdr:row>
      <xdr:rowOff>119626</xdr:rowOff>
    </xdr:from>
    <xdr:to>
      <xdr:col>2</xdr:col>
      <xdr:colOff>114300</xdr:colOff>
      <xdr:row>14</xdr:row>
      <xdr:rowOff>0</xdr:rowOff>
    </xdr:to>
    <xdr:sp macro="" textlink="'Time Analysis'!G3">
      <xdr:nvSpPr>
        <xdr:cNvPr id="2061" name="TextBox 2060">
          <a:extLst>
            <a:ext uri="{FF2B5EF4-FFF2-40B4-BE49-F238E27FC236}">
              <a16:creationId xmlns:a16="http://schemas.microsoft.com/office/drawing/2014/main" id="{659FE659-57DD-458A-8F5C-CFA7EC2B9FEA}"/>
            </a:ext>
          </a:extLst>
        </xdr:cNvPr>
        <xdr:cNvSpPr txBox="1"/>
      </xdr:nvSpPr>
      <xdr:spPr>
        <a:xfrm>
          <a:off x="752476" y="2405626"/>
          <a:ext cx="581024"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232A2D0-34BC-42EB-8455-B0EF29433B6D}" type="TxLink">
            <a:rPr lang="en-US" sz="1100" b="0" i="0" u="none" strike="noStrike" kern="1200">
              <a:solidFill>
                <a:srgbClr val="000000"/>
              </a:solidFill>
              <a:latin typeface="Calibri"/>
              <a:cs typeface="Calibri"/>
            </a:rPr>
            <a:pPr algn="ctr"/>
            <a:t>Jun</a:t>
          </a:fld>
          <a:endParaRPr lang="en-US" sz="1100" b="1" kern="1200">
            <a:solidFill>
              <a:schemeClr val="tx1">
                <a:lumMod val="85000"/>
                <a:lumOff val="15000"/>
              </a:schemeClr>
            </a:solidFill>
          </a:endParaRPr>
        </a:p>
      </xdr:txBody>
    </xdr:sp>
    <xdr:clientData/>
  </xdr:twoCellAnchor>
  <xdr:twoCellAnchor>
    <xdr:from>
      <xdr:col>2</xdr:col>
      <xdr:colOff>214313</xdr:colOff>
      <xdr:row>12</xdr:row>
      <xdr:rowOff>140079</xdr:rowOff>
    </xdr:from>
    <xdr:to>
      <xdr:col>2</xdr:col>
      <xdr:colOff>581025</xdr:colOff>
      <xdr:row>13</xdr:row>
      <xdr:rowOff>180975</xdr:rowOff>
    </xdr:to>
    <xdr:sp macro="" textlink="">
      <xdr:nvSpPr>
        <xdr:cNvPr id="2063" name="Rectangle: Rounded Corners 2062">
          <a:extLst>
            <a:ext uri="{FF2B5EF4-FFF2-40B4-BE49-F238E27FC236}">
              <a16:creationId xmlns:a16="http://schemas.microsoft.com/office/drawing/2014/main" id="{4CE42467-AA73-4459-BD28-AB6B2B83CC8F}"/>
            </a:ext>
          </a:extLst>
        </xdr:cNvPr>
        <xdr:cNvSpPr/>
      </xdr:nvSpPr>
      <xdr:spPr>
        <a:xfrm>
          <a:off x="1433513" y="2426079"/>
          <a:ext cx="366712" cy="231396"/>
        </a:xfrm>
        <a:prstGeom prst="roundRect">
          <a:avLst>
            <a:gd name="adj" fmla="val 12217"/>
          </a:avLst>
        </a:prstGeom>
        <a:solidFill>
          <a:schemeClr val="bg1">
            <a:lumMod val="8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2</xdr:col>
      <xdr:colOff>76201</xdr:colOff>
      <xdr:row>12</xdr:row>
      <xdr:rowOff>129151</xdr:rowOff>
    </xdr:from>
    <xdr:to>
      <xdr:col>3</xdr:col>
      <xdr:colOff>47625</xdr:colOff>
      <xdr:row>14</xdr:row>
      <xdr:rowOff>9525</xdr:rowOff>
    </xdr:to>
    <xdr:sp macro="" textlink="'Time Analysis'!G4">
      <xdr:nvSpPr>
        <xdr:cNvPr id="2062" name="TextBox 2061">
          <a:extLst>
            <a:ext uri="{FF2B5EF4-FFF2-40B4-BE49-F238E27FC236}">
              <a16:creationId xmlns:a16="http://schemas.microsoft.com/office/drawing/2014/main" id="{DFBFEA06-F674-43E7-8085-AC9B3F899A0E}"/>
            </a:ext>
          </a:extLst>
        </xdr:cNvPr>
        <xdr:cNvSpPr txBox="1"/>
      </xdr:nvSpPr>
      <xdr:spPr>
        <a:xfrm>
          <a:off x="1295401" y="2415151"/>
          <a:ext cx="581024"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794C981-D6C1-4211-BFEB-47BD520814B1}" type="TxLink">
            <a:rPr lang="en-US" sz="1100" b="0" i="0" u="none" strike="noStrike" kern="1200">
              <a:solidFill>
                <a:srgbClr val="000000"/>
              </a:solidFill>
              <a:latin typeface="Calibri"/>
              <a:cs typeface="Calibri"/>
            </a:rPr>
            <a:pPr algn="ctr"/>
            <a:t>May</a:t>
          </a:fld>
          <a:endParaRPr lang="en-US" sz="1100" b="1" kern="1200">
            <a:solidFill>
              <a:schemeClr val="tx1">
                <a:lumMod val="85000"/>
                <a:lumOff val="15000"/>
              </a:schemeClr>
            </a:solidFill>
          </a:endParaRPr>
        </a:p>
      </xdr:txBody>
    </xdr:sp>
    <xdr:clientData/>
  </xdr:twoCellAnchor>
  <xdr:twoCellAnchor>
    <xdr:from>
      <xdr:col>2</xdr:col>
      <xdr:colOff>28576</xdr:colOff>
      <xdr:row>12</xdr:row>
      <xdr:rowOff>119626</xdr:rowOff>
    </xdr:from>
    <xdr:to>
      <xdr:col>2</xdr:col>
      <xdr:colOff>190500</xdr:colOff>
      <xdr:row>14</xdr:row>
      <xdr:rowOff>0</xdr:rowOff>
    </xdr:to>
    <xdr:sp macro="" textlink="'Time Analysis'!G4">
      <xdr:nvSpPr>
        <xdr:cNvPr id="2065" name="TextBox 2064">
          <a:extLst>
            <a:ext uri="{FF2B5EF4-FFF2-40B4-BE49-F238E27FC236}">
              <a16:creationId xmlns:a16="http://schemas.microsoft.com/office/drawing/2014/main" id="{282E53BD-9900-4958-B873-569979AA8C8C}"/>
            </a:ext>
          </a:extLst>
        </xdr:cNvPr>
        <xdr:cNvSpPr txBox="1"/>
      </xdr:nvSpPr>
      <xdr:spPr>
        <a:xfrm>
          <a:off x="1247776" y="2405626"/>
          <a:ext cx="161924"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kern="1200">
              <a:solidFill>
                <a:schemeClr val="tx1">
                  <a:lumMod val="85000"/>
                  <a:lumOff val="15000"/>
                </a:schemeClr>
              </a:solidFill>
            </a:rPr>
            <a:t>&amp;</a:t>
          </a:r>
        </a:p>
      </xdr:txBody>
    </xdr:sp>
    <xdr:clientData/>
  </xdr:twoCellAnchor>
  <xdr:twoCellAnchor>
    <xdr:from>
      <xdr:col>2</xdr:col>
      <xdr:colOff>504826</xdr:colOff>
      <xdr:row>12</xdr:row>
      <xdr:rowOff>148201</xdr:rowOff>
    </xdr:from>
    <xdr:to>
      <xdr:col>5</xdr:col>
      <xdr:colOff>466725</xdr:colOff>
      <xdr:row>14</xdr:row>
      <xdr:rowOff>28575</xdr:rowOff>
    </xdr:to>
    <xdr:sp macro="" textlink="'Time Analysis'!G4">
      <xdr:nvSpPr>
        <xdr:cNvPr id="2066" name="TextBox 2065">
          <a:extLst>
            <a:ext uri="{FF2B5EF4-FFF2-40B4-BE49-F238E27FC236}">
              <a16:creationId xmlns:a16="http://schemas.microsoft.com/office/drawing/2014/main" id="{FCE984C4-8382-4424-91A6-0FEEF8B7A789}"/>
            </a:ext>
          </a:extLst>
        </xdr:cNvPr>
        <xdr:cNvSpPr txBox="1"/>
      </xdr:nvSpPr>
      <xdr:spPr>
        <a:xfrm>
          <a:off x="1724026" y="2434201"/>
          <a:ext cx="1790699"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Collectively</a:t>
          </a:r>
          <a:r>
            <a:rPr lang="en-US" sz="1100" b="0" kern="1200" baseline="0">
              <a:solidFill>
                <a:schemeClr val="tx1">
                  <a:lumMod val="85000"/>
                  <a:lumOff val="15000"/>
                </a:schemeClr>
              </a:solidFill>
            </a:rPr>
            <a:t> accounted for</a:t>
          </a:r>
          <a:endParaRPr lang="en-US" sz="1100" b="0" kern="1200">
            <a:solidFill>
              <a:schemeClr val="tx1">
                <a:lumMod val="85000"/>
                <a:lumOff val="15000"/>
              </a:schemeClr>
            </a:solidFill>
          </a:endParaRPr>
        </a:p>
      </xdr:txBody>
    </xdr:sp>
    <xdr:clientData/>
  </xdr:twoCellAnchor>
  <xdr:twoCellAnchor>
    <xdr:from>
      <xdr:col>5</xdr:col>
      <xdr:colOff>314326</xdr:colOff>
      <xdr:row>12</xdr:row>
      <xdr:rowOff>129151</xdr:rowOff>
    </xdr:from>
    <xdr:to>
      <xdr:col>6</xdr:col>
      <xdr:colOff>285750</xdr:colOff>
      <xdr:row>14</xdr:row>
      <xdr:rowOff>9525</xdr:rowOff>
    </xdr:to>
    <xdr:sp macro="" textlink="'Time Analysis'!F7">
      <xdr:nvSpPr>
        <xdr:cNvPr id="2067" name="TextBox 2066">
          <a:extLst>
            <a:ext uri="{FF2B5EF4-FFF2-40B4-BE49-F238E27FC236}">
              <a16:creationId xmlns:a16="http://schemas.microsoft.com/office/drawing/2014/main" id="{482E62DD-52A8-4E0E-913F-4E4A52F7669C}"/>
            </a:ext>
          </a:extLst>
        </xdr:cNvPr>
        <xdr:cNvSpPr txBox="1"/>
      </xdr:nvSpPr>
      <xdr:spPr>
        <a:xfrm>
          <a:off x="3362326" y="2415151"/>
          <a:ext cx="581024"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06FD5A0-803A-4288-B4D2-1E7491CA696E}" type="TxLink">
            <a:rPr lang="en-US" sz="1200" b="1" i="0" u="none" strike="noStrike" kern="1200">
              <a:solidFill>
                <a:srgbClr val="4DC1F5"/>
              </a:solidFill>
              <a:latin typeface="Calibri"/>
              <a:ea typeface="+mn-ea"/>
              <a:cs typeface="Calibri"/>
            </a:rPr>
            <a:pPr marL="0" indent="0" algn="ctr"/>
            <a:t>28.2%</a:t>
          </a:fld>
          <a:endParaRPr lang="en-US" sz="1200" b="1" i="0" u="none" strike="noStrike" kern="1200">
            <a:solidFill>
              <a:srgbClr val="4DC1F5"/>
            </a:solidFill>
            <a:latin typeface="Calibri"/>
            <a:ea typeface="+mn-ea"/>
            <a:cs typeface="Calibri"/>
          </a:endParaRPr>
        </a:p>
      </xdr:txBody>
    </xdr:sp>
    <xdr:clientData/>
  </xdr:twoCellAnchor>
  <xdr:twoCellAnchor>
    <xdr:from>
      <xdr:col>4</xdr:col>
      <xdr:colOff>517526</xdr:colOff>
      <xdr:row>13</xdr:row>
      <xdr:rowOff>114299</xdr:rowOff>
    </xdr:from>
    <xdr:to>
      <xdr:col>6</xdr:col>
      <xdr:colOff>366939</xdr:colOff>
      <xdr:row>14</xdr:row>
      <xdr:rowOff>171450</xdr:rowOff>
    </xdr:to>
    <xdr:sp macro="" textlink="'Time Analysis'!G4">
      <xdr:nvSpPr>
        <xdr:cNvPr id="2068" name="TextBox 2067">
          <a:extLst>
            <a:ext uri="{FF2B5EF4-FFF2-40B4-BE49-F238E27FC236}">
              <a16:creationId xmlns:a16="http://schemas.microsoft.com/office/drawing/2014/main" id="{8FC89357-D1B9-4E55-8275-73D53D5691D3}"/>
            </a:ext>
          </a:extLst>
        </xdr:cNvPr>
        <xdr:cNvSpPr txBox="1"/>
      </xdr:nvSpPr>
      <xdr:spPr>
        <a:xfrm>
          <a:off x="2948669" y="2590799"/>
          <a:ext cx="1064984" cy="247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of</a:t>
          </a:r>
          <a:r>
            <a:rPr lang="en-US" sz="1100" b="0" kern="1200" baseline="0">
              <a:solidFill>
                <a:schemeClr val="tx1">
                  <a:lumMod val="85000"/>
                  <a:lumOff val="15000"/>
                </a:schemeClr>
              </a:solidFill>
            </a:rPr>
            <a:t> Total </a:t>
          </a:r>
          <a:r>
            <a:rPr lang="en-US" sz="1200" b="1" kern="1200" baseline="0">
              <a:solidFill>
                <a:schemeClr val="tx1">
                  <a:lumMod val="85000"/>
                  <a:lumOff val="15000"/>
                </a:schemeClr>
              </a:solidFill>
            </a:rPr>
            <a:t>Profit</a:t>
          </a:r>
          <a:endParaRPr lang="en-US" sz="1200" b="1" kern="1200">
            <a:solidFill>
              <a:schemeClr val="tx1">
                <a:lumMod val="85000"/>
                <a:lumOff val="15000"/>
              </a:schemeClr>
            </a:solidFill>
          </a:endParaRPr>
        </a:p>
      </xdr:txBody>
    </xdr:sp>
    <xdr:clientData/>
  </xdr:twoCellAnchor>
  <xdr:twoCellAnchor>
    <xdr:from>
      <xdr:col>9</xdr:col>
      <xdr:colOff>57150</xdr:colOff>
      <xdr:row>12</xdr:row>
      <xdr:rowOff>47625</xdr:rowOff>
    </xdr:from>
    <xdr:to>
      <xdr:col>14</xdr:col>
      <xdr:colOff>9526</xdr:colOff>
      <xdr:row>20</xdr:row>
      <xdr:rowOff>132522</xdr:rowOff>
    </xdr:to>
    <xdr:sp macro="" textlink="">
      <xdr:nvSpPr>
        <xdr:cNvPr id="2071" name="Rectangle: Rounded Corners 2070">
          <a:extLst>
            <a:ext uri="{FF2B5EF4-FFF2-40B4-BE49-F238E27FC236}">
              <a16:creationId xmlns:a16="http://schemas.microsoft.com/office/drawing/2014/main" id="{D767E172-76D8-47C3-9F92-4CFBE127BD55}"/>
            </a:ext>
          </a:extLst>
        </xdr:cNvPr>
        <xdr:cNvSpPr/>
      </xdr:nvSpPr>
      <xdr:spPr>
        <a:xfrm>
          <a:off x="5573367" y="2333625"/>
          <a:ext cx="3016942" cy="1608897"/>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9</xdr:col>
      <xdr:colOff>38100</xdr:colOff>
      <xdr:row>13</xdr:row>
      <xdr:rowOff>57150</xdr:rowOff>
    </xdr:from>
    <xdr:to>
      <xdr:col>14</xdr:col>
      <xdr:colOff>9525</xdr:colOff>
      <xdr:row>20</xdr:row>
      <xdr:rowOff>181804</xdr:rowOff>
    </xdr:to>
    <xdr:graphicFrame macro="">
      <xdr:nvGraphicFramePr>
        <xdr:cNvPr id="2073" name="Chart 2072">
          <a:extLst>
            <a:ext uri="{FF2B5EF4-FFF2-40B4-BE49-F238E27FC236}">
              <a16:creationId xmlns:a16="http://schemas.microsoft.com/office/drawing/2014/main" id="{A0261185-4C9E-49B1-8455-FC8755E842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504826</xdr:colOff>
      <xdr:row>12</xdr:row>
      <xdr:rowOff>138676</xdr:rowOff>
    </xdr:from>
    <xdr:to>
      <xdr:col>13</xdr:col>
      <xdr:colOff>476250</xdr:colOff>
      <xdr:row>14</xdr:row>
      <xdr:rowOff>19050</xdr:rowOff>
    </xdr:to>
    <xdr:sp macro="" textlink="'Time Analysis'!O12">
      <xdr:nvSpPr>
        <xdr:cNvPr id="14" name="TextBox 13">
          <a:extLst>
            <a:ext uri="{FF2B5EF4-FFF2-40B4-BE49-F238E27FC236}">
              <a16:creationId xmlns:a16="http://schemas.microsoft.com/office/drawing/2014/main" id="{FFA22225-FE56-4A57-93AB-61F771E1FB79}"/>
            </a:ext>
          </a:extLst>
        </xdr:cNvPr>
        <xdr:cNvSpPr txBox="1"/>
      </xdr:nvSpPr>
      <xdr:spPr>
        <a:xfrm>
          <a:off x="7820026" y="2424676"/>
          <a:ext cx="581024"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140875F-C52D-49D4-9999-9AB24A25141C}" type="TxLink">
            <a:rPr lang="en-US" sz="1200" b="1" i="0" u="none" strike="noStrike" kern="1200">
              <a:solidFill>
                <a:srgbClr val="4DC1F5"/>
              </a:solidFill>
              <a:latin typeface="Calibri"/>
              <a:ea typeface="+mn-ea"/>
              <a:cs typeface="Calibri"/>
            </a:rPr>
            <a:pPr marL="0" indent="0" algn="ctr"/>
            <a:t>46.3%</a:t>
          </a:fld>
          <a:endParaRPr lang="en-US" sz="1200" b="1" i="0" u="none" strike="noStrike" kern="1200">
            <a:solidFill>
              <a:srgbClr val="4DC1F5"/>
            </a:solidFill>
            <a:latin typeface="Calibri"/>
            <a:ea typeface="+mn-ea"/>
            <a:cs typeface="Calibri"/>
          </a:endParaRPr>
        </a:p>
      </xdr:txBody>
    </xdr:sp>
    <xdr:clientData/>
  </xdr:twoCellAnchor>
  <xdr:twoCellAnchor>
    <xdr:from>
      <xdr:col>9</xdr:col>
      <xdr:colOff>66676</xdr:colOff>
      <xdr:row>12</xdr:row>
      <xdr:rowOff>148201</xdr:rowOff>
    </xdr:from>
    <xdr:to>
      <xdr:col>12</xdr:col>
      <xdr:colOff>581025</xdr:colOff>
      <xdr:row>14</xdr:row>
      <xdr:rowOff>28575</xdr:rowOff>
    </xdr:to>
    <xdr:sp macro="" textlink="'Time Analysis'!G4">
      <xdr:nvSpPr>
        <xdr:cNvPr id="15" name="TextBox 14">
          <a:extLst>
            <a:ext uri="{FF2B5EF4-FFF2-40B4-BE49-F238E27FC236}">
              <a16:creationId xmlns:a16="http://schemas.microsoft.com/office/drawing/2014/main" id="{652740FA-E5A0-46E3-8A92-D0CCE1CB7D8C}"/>
            </a:ext>
          </a:extLst>
        </xdr:cNvPr>
        <xdr:cNvSpPr txBox="1"/>
      </xdr:nvSpPr>
      <xdr:spPr>
        <a:xfrm>
          <a:off x="5553076" y="2434201"/>
          <a:ext cx="2343149"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The</a:t>
          </a:r>
          <a:r>
            <a:rPr lang="en-US" sz="1100" b="0" kern="1200" baseline="0">
              <a:solidFill>
                <a:schemeClr val="tx1">
                  <a:lumMod val="85000"/>
                  <a:lumOff val="15000"/>
                </a:schemeClr>
              </a:solidFill>
            </a:rPr>
            <a:t> highlighted weekdays contrbuted</a:t>
          </a:r>
          <a:endParaRPr lang="en-US" sz="1100" b="0" kern="1200">
            <a:solidFill>
              <a:schemeClr val="tx1">
                <a:lumMod val="85000"/>
                <a:lumOff val="15000"/>
              </a:schemeClr>
            </a:solidFill>
          </a:endParaRPr>
        </a:p>
      </xdr:txBody>
    </xdr:sp>
    <xdr:clientData/>
  </xdr:twoCellAnchor>
  <xdr:twoCellAnchor>
    <xdr:from>
      <xdr:col>12</xdr:col>
      <xdr:colOff>85726</xdr:colOff>
      <xdr:row>13</xdr:row>
      <xdr:rowOff>114299</xdr:rowOff>
    </xdr:from>
    <xdr:to>
      <xdr:col>13</xdr:col>
      <xdr:colOff>542925</xdr:colOff>
      <xdr:row>14</xdr:row>
      <xdr:rowOff>171450</xdr:rowOff>
    </xdr:to>
    <xdr:sp macro="" textlink="'Time Analysis'!G4">
      <xdr:nvSpPr>
        <xdr:cNvPr id="2074" name="TextBox 2073">
          <a:extLst>
            <a:ext uri="{FF2B5EF4-FFF2-40B4-BE49-F238E27FC236}">
              <a16:creationId xmlns:a16="http://schemas.microsoft.com/office/drawing/2014/main" id="{AE795E19-C9F4-48CB-A64C-3D952EC6317F}"/>
            </a:ext>
          </a:extLst>
        </xdr:cNvPr>
        <xdr:cNvSpPr txBox="1"/>
      </xdr:nvSpPr>
      <xdr:spPr>
        <a:xfrm>
          <a:off x="7400926" y="2590799"/>
          <a:ext cx="1066799" cy="247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of</a:t>
          </a:r>
          <a:r>
            <a:rPr lang="en-US" sz="1100" b="0" kern="1200" baseline="0">
              <a:solidFill>
                <a:schemeClr val="tx1">
                  <a:lumMod val="85000"/>
                  <a:lumOff val="15000"/>
                </a:schemeClr>
              </a:solidFill>
            </a:rPr>
            <a:t> Total </a:t>
          </a:r>
          <a:r>
            <a:rPr lang="en-US" sz="1200" b="1" kern="1200" baseline="0">
              <a:solidFill>
                <a:schemeClr val="tx1">
                  <a:lumMod val="85000"/>
                  <a:lumOff val="15000"/>
                </a:schemeClr>
              </a:solidFill>
            </a:rPr>
            <a:t>Profit</a:t>
          </a:r>
          <a:endParaRPr lang="en-US" sz="1200" b="1" kern="1200">
            <a:solidFill>
              <a:schemeClr val="tx1">
                <a:lumMod val="85000"/>
                <a:lumOff val="15000"/>
              </a:schemeClr>
            </a:solidFill>
          </a:endParaRPr>
        </a:p>
      </xdr:txBody>
    </xdr:sp>
    <xdr:clientData/>
  </xdr:twoCellAnchor>
  <xdr:twoCellAnchor>
    <xdr:from>
      <xdr:col>9</xdr:col>
      <xdr:colOff>579783</xdr:colOff>
      <xdr:row>21</xdr:row>
      <xdr:rowOff>14078</xdr:rowOff>
    </xdr:from>
    <xdr:to>
      <xdr:col>12</xdr:col>
      <xdr:colOff>587425</xdr:colOff>
      <xdr:row>29</xdr:row>
      <xdr:rowOff>10010</xdr:rowOff>
    </xdr:to>
    <xdr:graphicFrame macro="">
      <xdr:nvGraphicFramePr>
        <xdr:cNvPr id="2075" name="Chart 2074">
          <a:extLst>
            <a:ext uri="{FF2B5EF4-FFF2-40B4-BE49-F238E27FC236}">
              <a16:creationId xmlns:a16="http://schemas.microsoft.com/office/drawing/2014/main" id="{BB055791-D5D0-4871-8F9E-377A0529BE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600075</xdr:colOff>
      <xdr:row>22</xdr:row>
      <xdr:rowOff>148206</xdr:rowOff>
    </xdr:from>
    <xdr:to>
      <xdr:col>11</xdr:col>
      <xdr:colOff>588064</xdr:colOff>
      <xdr:row>25</xdr:row>
      <xdr:rowOff>171449</xdr:rowOff>
    </xdr:to>
    <xdr:sp macro="" textlink="">
      <xdr:nvSpPr>
        <xdr:cNvPr id="2078" name="Oval 2077">
          <a:extLst>
            <a:ext uri="{FF2B5EF4-FFF2-40B4-BE49-F238E27FC236}">
              <a16:creationId xmlns:a16="http://schemas.microsoft.com/office/drawing/2014/main" id="{F0E18DED-7DD8-3256-87B4-225546D3FC50}"/>
            </a:ext>
          </a:extLst>
        </xdr:cNvPr>
        <xdr:cNvSpPr/>
      </xdr:nvSpPr>
      <xdr:spPr>
        <a:xfrm>
          <a:off x="6696075" y="4339206"/>
          <a:ext cx="597589" cy="594743"/>
        </a:xfrm>
        <a:prstGeom prst="ellipse">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11</xdr:col>
      <xdr:colOff>373959</xdr:colOff>
      <xdr:row>21</xdr:row>
      <xdr:rowOff>39756</xdr:rowOff>
    </xdr:from>
    <xdr:to>
      <xdr:col>13</xdr:col>
      <xdr:colOff>563215</xdr:colOff>
      <xdr:row>22</xdr:row>
      <xdr:rowOff>99392</xdr:rowOff>
    </xdr:to>
    <xdr:sp macro="" textlink="'Time Analysis'!K30">
      <xdr:nvSpPr>
        <xdr:cNvPr id="2088" name="TextBox 2087">
          <a:extLst>
            <a:ext uri="{FF2B5EF4-FFF2-40B4-BE49-F238E27FC236}">
              <a16:creationId xmlns:a16="http://schemas.microsoft.com/office/drawing/2014/main" id="{C1B182AF-D3D0-47F3-AD62-B76E6FA79FBC}"/>
            </a:ext>
          </a:extLst>
        </xdr:cNvPr>
        <xdr:cNvSpPr txBox="1"/>
      </xdr:nvSpPr>
      <xdr:spPr>
        <a:xfrm>
          <a:off x="7116002" y="4040256"/>
          <a:ext cx="1415083" cy="2501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307A29AF-A958-4623-A87B-63DC9AB1F63E}" type="TxLink">
            <a:rPr lang="en-US" sz="1100" b="0" i="0" u="none" strike="noStrike" kern="1200">
              <a:solidFill>
                <a:srgbClr val="000000"/>
              </a:solidFill>
              <a:latin typeface="Calibri"/>
              <a:cs typeface="Calibri"/>
            </a:rPr>
            <a:pPr algn="ctr"/>
            <a:t>WEEKDAY makes up</a:t>
          </a:fld>
          <a:endParaRPr lang="en-US" sz="1200" b="1" kern="1200">
            <a:solidFill>
              <a:schemeClr val="tx1">
                <a:lumMod val="85000"/>
                <a:lumOff val="15000"/>
              </a:schemeClr>
            </a:solidFill>
          </a:endParaRPr>
        </a:p>
      </xdr:txBody>
    </xdr:sp>
    <xdr:clientData/>
  </xdr:twoCellAnchor>
  <xdr:twoCellAnchor>
    <xdr:from>
      <xdr:col>12</xdr:col>
      <xdr:colOff>435252</xdr:colOff>
      <xdr:row>22</xdr:row>
      <xdr:rowOff>28518</xdr:rowOff>
    </xdr:from>
    <xdr:to>
      <xdr:col>13</xdr:col>
      <xdr:colOff>406676</xdr:colOff>
      <xdr:row>23</xdr:row>
      <xdr:rowOff>99392</xdr:rowOff>
    </xdr:to>
    <xdr:sp macro="" textlink="'Time Analysis'!J30">
      <xdr:nvSpPr>
        <xdr:cNvPr id="2090" name="TextBox 2089">
          <a:extLst>
            <a:ext uri="{FF2B5EF4-FFF2-40B4-BE49-F238E27FC236}">
              <a16:creationId xmlns:a16="http://schemas.microsoft.com/office/drawing/2014/main" id="{FEDBDCBF-AF0C-4AEA-A8D0-465C2598D0CD}"/>
            </a:ext>
          </a:extLst>
        </xdr:cNvPr>
        <xdr:cNvSpPr txBox="1"/>
      </xdr:nvSpPr>
      <xdr:spPr>
        <a:xfrm>
          <a:off x="7790209" y="4219518"/>
          <a:ext cx="584337"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2D1CD6CF-151D-4C63-A01A-84B0BA291839}" type="TxLink">
            <a:rPr lang="en-US" sz="1200" b="1" i="0" u="none" strike="noStrike" kern="1200">
              <a:solidFill>
                <a:srgbClr val="4DC1F5"/>
              </a:solidFill>
              <a:latin typeface="Calibri"/>
              <a:ea typeface="+mn-ea"/>
              <a:cs typeface="Calibri"/>
            </a:rPr>
            <a:pPr marL="0" indent="0" algn="ctr"/>
            <a:t>71.8%</a:t>
          </a:fld>
          <a:endParaRPr lang="en-US" sz="1200" b="1" i="0" u="none" strike="noStrike" kern="1200">
            <a:solidFill>
              <a:srgbClr val="4DC1F5"/>
            </a:solidFill>
            <a:latin typeface="Calibri"/>
            <a:ea typeface="+mn-ea"/>
            <a:cs typeface="Calibri"/>
          </a:endParaRPr>
        </a:p>
      </xdr:txBody>
    </xdr:sp>
    <xdr:clientData/>
  </xdr:twoCellAnchor>
  <xdr:twoCellAnchor>
    <xdr:from>
      <xdr:col>12</xdr:col>
      <xdr:colOff>175179</xdr:colOff>
      <xdr:row>22</xdr:row>
      <xdr:rowOff>188843</xdr:rowOff>
    </xdr:from>
    <xdr:to>
      <xdr:col>14</xdr:col>
      <xdr:colOff>19465</xdr:colOff>
      <xdr:row>24</xdr:row>
      <xdr:rowOff>55494</xdr:rowOff>
    </xdr:to>
    <xdr:sp macro="" textlink="'Time Analysis'!G4">
      <xdr:nvSpPr>
        <xdr:cNvPr id="2091" name="TextBox 2090">
          <a:extLst>
            <a:ext uri="{FF2B5EF4-FFF2-40B4-BE49-F238E27FC236}">
              <a16:creationId xmlns:a16="http://schemas.microsoft.com/office/drawing/2014/main" id="{549D97EC-CF49-46F3-8FF0-DDBF59890BE8}"/>
            </a:ext>
          </a:extLst>
        </xdr:cNvPr>
        <xdr:cNvSpPr txBox="1"/>
      </xdr:nvSpPr>
      <xdr:spPr>
        <a:xfrm>
          <a:off x="7530136" y="4379843"/>
          <a:ext cx="1070112" cy="247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of</a:t>
          </a:r>
          <a:r>
            <a:rPr lang="en-US" sz="1100" b="0" kern="1200" baseline="0">
              <a:solidFill>
                <a:schemeClr val="tx1">
                  <a:lumMod val="85000"/>
                  <a:lumOff val="15000"/>
                </a:schemeClr>
              </a:solidFill>
            </a:rPr>
            <a:t> Total </a:t>
          </a:r>
          <a:r>
            <a:rPr lang="en-US" sz="1200" b="1" kern="1200" baseline="0">
              <a:solidFill>
                <a:schemeClr val="tx1">
                  <a:lumMod val="85000"/>
                  <a:lumOff val="15000"/>
                </a:schemeClr>
              </a:solidFill>
            </a:rPr>
            <a:t>Profit</a:t>
          </a:r>
          <a:endParaRPr lang="en-US" sz="1200" b="1" kern="1200">
            <a:solidFill>
              <a:schemeClr val="tx1">
                <a:lumMod val="85000"/>
                <a:lumOff val="15000"/>
              </a:schemeClr>
            </a:solidFill>
          </a:endParaRPr>
        </a:p>
      </xdr:txBody>
    </xdr:sp>
    <xdr:clientData/>
  </xdr:twoCellAnchor>
  <xdr:twoCellAnchor editAs="oneCell">
    <xdr:from>
      <xdr:col>11</xdr:col>
      <xdr:colOff>91109</xdr:colOff>
      <xdr:row>23</xdr:row>
      <xdr:rowOff>57980</xdr:rowOff>
    </xdr:from>
    <xdr:to>
      <xdr:col>11</xdr:col>
      <xdr:colOff>463825</xdr:colOff>
      <xdr:row>25</xdr:row>
      <xdr:rowOff>49696</xdr:rowOff>
    </xdr:to>
    <xdr:pic>
      <xdr:nvPicPr>
        <xdr:cNvPr id="2094" name="Picture 2093">
          <a:extLst>
            <a:ext uri="{FF2B5EF4-FFF2-40B4-BE49-F238E27FC236}">
              <a16:creationId xmlns:a16="http://schemas.microsoft.com/office/drawing/2014/main" id="{80F044B7-561D-2CC4-067C-EB90D6720CE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833152" y="4439480"/>
          <a:ext cx="372716" cy="372716"/>
        </a:xfrm>
        <a:prstGeom prst="rect">
          <a:avLst/>
        </a:prstGeom>
      </xdr:spPr>
    </xdr:pic>
    <xdr:clientData/>
  </xdr:twoCellAnchor>
  <xdr:twoCellAnchor editAs="oneCell">
    <xdr:from>
      <xdr:col>7</xdr:col>
      <xdr:colOff>265044</xdr:colOff>
      <xdr:row>9</xdr:row>
      <xdr:rowOff>33130</xdr:rowOff>
    </xdr:from>
    <xdr:to>
      <xdr:col>7</xdr:col>
      <xdr:colOff>596348</xdr:colOff>
      <xdr:row>10</xdr:row>
      <xdr:rowOff>174223</xdr:rowOff>
    </xdr:to>
    <xdr:pic>
      <xdr:nvPicPr>
        <xdr:cNvPr id="2096" name="Picture 2095">
          <a:extLst>
            <a:ext uri="{FF2B5EF4-FFF2-40B4-BE49-F238E27FC236}">
              <a16:creationId xmlns:a16="http://schemas.microsoft.com/office/drawing/2014/main" id="{EFC5D4B0-C502-EB0C-7D06-6CB7DBF1AE2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55435" y="1747630"/>
          <a:ext cx="331304" cy="331593"/>
        </a:xfrm>
        <a:prstGeom prst="rect">
          <a:avLst/>
        </a:prstGeom>
      </xdr:spPr>
    </xdr:pic>
    <xdr:clientData/>
  </xdr:twoCellAnchor>
  <xdr:twoCellAnchor>
    <xdr:from>
      <xdr:col>4</xdr:col>
      <xdr:colOff>451818</xdr:colOff>
      <xdr:row>21</xdr:row>
      <xdr:rowOff>3314</xdr:rowOff>
    </xdr:from>
    <xdr:to>
      <xdr:col>10</xdr:col>
      <xdr:colOff>33131</xdr:colOff>
      <xdr:row>28</xdr:row>
      <xdr:rowOff>185530</xdr:rowOff>
    </xdr:to>
    <xdr:sp macro="" textlink="">
      <xdr:nvSpPr>
        <xdr:cNvPr id="2097" name="Rectangle: Rounded Corners 2096">
          <a:extLst>
            <a:ext uri="{FF2B5EF4-FFF2-40B4-BE49-F238E27FC236}">
              <a16:creationId xmlns:a16="http://schemas.microsoft.com/office/drawing/2014/main" id="{A2233F67-6749-445E-B0C0-F06FDF910D2D}"/>
            </a:ext>
          </a:extLst>
        </xdr:cNvPr>
        <xdr:cNvSpPr/>
      </xdr:nvSpPr>
      <xdr:spPr>
        <a:xfrm>
          <a:off x="2903470" y="4003814"/>
          <a:ext cx="3258791" cy="1515716"/>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551208</xdr:colOff>
      <xdr:row>23</xdr:row>
      <xdr:rowOff>14909</xdr:rowOff>
    </xdr:from>
    <xdr:to>
      <xdr:col>6</xdr:col>
      <xdr:colOff>24849</xdr:colOff>
      <xdr:row>28</xdr:row>
      <xdr:rowOff>829</xdr:rowOff>
    </xdr:to>
    <xdr:sp macro="" textlink="">
      <xdr:nvSpPr>
        <xdr:cNvPr id="2098" name="Rectangle: Rounded Corners 2097">
          <a:extLst>
            <a:ext uri="{FF2B5EF4-FFF2-40B4-BE49-F238E27FC236}">
              <a16:creationId xmlns:a16="http://schemas.microsoft.com/office/drawing/2014/main" id="{58888E30-03BA-4C92-BB7E-9216FEC2DF8F}"/>
            </a:ext>
          </a:extLst>
        </xdr:cNvPr>
        <xdr:cNvSpPr/>
      </xdr:nvSpPr>
      <xdr:spPr>
        <a:xfrm>
          <a:off x="3002860" y="4396409"/>
          <a:ext cx="699467" cy="938420"/>
        </a:xfrm>
        <a:prstGeom prst="roundRect">
          <a:avLst>
            <a:gd name="adj" fmla="val 12217"/>
          </a:avLst>
        </a:prstGeom>
        <a:solidFill>
          <a:schemeClr val="tx1">
            <a:lumMod val="85000"/>
            <a:lumOff val="15000"/>
          </a:schemeClr>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kern="1200">
            <a:solidFill>
              <a:schemeClr val="lt1"/>
            </a:solidFill>
            <a:latin typeface="+mn-lt"/>
            <a:ea typeface="+mn-ea"/>
            <a:cs typeface="+mn-cs"/>
          </a:endParaRPr>
        </a:p>
      </xdr:txBody>
    </xdr:sp>
    <xdr:clientData/>
  </xdr:twoCellAnchor>
  <xdr:twoCellAnchor>
    <xdr:from>
      <xdr:col>6</xdr:col>
      <xdr:colOff>111678</xdr:colOff>
      <xdr:row>23</xdr:row>
      <xdr:rowOff>14909</xdr:rowOff>
    </xdr:from>
    <xdr:to>
      <xdr:col>7</xdr:col>
      <xdr:colOff>198232</xdr:colOff>
      <xdr:row>28</xdr:row>
      <xdr:rowOff>829</xdr:rowOff>
    </xdr:to>
    <xdr:sp macro="" textlink="">
      <xdr:nvSpPr>
        <xdr:cNvPr id="2099" name="Rectangle: Rounded Corners 2098">
          <a:extLst>
            <a:ext uri="{FF2B5EF4-FFF2-40B4-BE49-F238E27FC236}">
              <a16:creationId xmlns:a16="http://schemas.microsoft.com/office/drawing/2014/main" id="{0A968C75-816A-4D34-84BE-32AC943DE955}"/>
            </a:ext>
          </a:extLst>
        </xdr:cNvPr>
        <xdr:cNvSpPr/>
      </xdr:nvSpPr>
      <xdr:spPr>
        <a:xfrm>
          <a:off x="3789156" y="4396409"/>
          <a:ext cx="699467" cy="938420"/>
        </a:xfrm>
        <a:prstGeom prst="roundRect">
          <a:avLst>
            <a:gd name="adj" fmla="val 12217"/>
          </a:avLst>
        </a:prstGeom>
        <a:solidFill>
          <a:srgbClr val="E2EA45"/>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kern="1200">
            <a:solidFill>
              <a:schemeClr val="lt1"/>
            </a:solidFill>
            <a:latin typeface="+mn-lt"/>
            <a:ea typeface="+mn-ea"/>
            <a:cs typeface="+mn-cs"/>
          </a:endParaRPr>
        </a:p>
      </xdr:txBody>
    </xdr:sp>
    <xdr:clientData/>
  </xdr:twoCellAnchor>
  <xdr:twoCellAnchor>
    <xdr:from>
      <xdr:col>7</xdr:col>
      <xdr:colOff>285061</xdr:colOff>
      <xdr:row>23</xdr:row>
      <xdr:rowOff>14909</xdr:rowOff>
    </xdr:from>
    <xdr:to>
      <xdr:col>8</xdr:col>
      <xdr:colOff>371615</xdr:colOff>
      <xdr:row>28</xdr:row>
      <xdr:rowOff>829</xdr:rowOff>
    </xdr:to>
    <xdr:sp macro="" textlink="">
      <xdr:nvSpPr>
        <xdr:cNvPr id="2100" name="Rectangle: Rounded Corners 2099">
          <a:extLst>
            <a:ext uri="{FF2B5EF4-FFF2-40B4-BE49-F238E27FC236}">
              <a16:creationId xmlns:a16="http://schemas.microsoft.com/office/drawing/2014/main" id="{76E5D71D-2C0A-47D8-AFB8-7EDE15B102EB}"/>
            </a:ext>
          </a:extLst>
        </xdr:cNvPr>
        <xdr:cNvSpPr/>
      </xdr:nvSpPr>
      <xdr:spPr>
        <a:xfrm>
          <a:off x="4575452" y="4396409"/>
          <a:ext cx="699467" cy="938420"/>
        </a:xfrm>
        <a:prstGeom prst="roundRect">
          <a:avLst>
            <a:gd name="adj" fmla="val 12217"/>
          </a:avLst>
        </a:prstGeom>
        <a:solidFill>
          <a:schemeClr val="bg1"/>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kern="1200">
            <a:solidFill>
              <a:schemeClr val="lt1"/>
            </a:solidFill>
            <a:latin typeface="+mn-lt"/>
            <a:ea typeface="+mn-ea"/>
            <a:cs typeface="+mn-cs"/>
          </a:endParaRPr>
        </a:p>
      </xdr:txBody>
    </xdr:sp>
    <xdr:clientData/>
  </xdr:twoCellAnchor>
  <xdr:twoCellAnchor>
    <xdr:from>
      <xdr:col>8</xdr:col>
      <xdr:colOff>458444</xdr:colOff>
      <xdr:row>23</xdr:row>
      <xdr:rowOff>14909</xdr:rowOff>
    </xdr:from>
    <xdr:to>
      <xdr:col>9</xdr:col>
      <xdr:colOff>544998</xdr:colOff>
      <xdr:row>28</xdr:row>
      <xdr:rowOff>829</xdr:rowOff>
    </xdr:to>
    <xdr:sp macro="" textlink="">
      <xdr:nvSpPr>
        <xdr:cNvPr id="2102" name="Rectangle: Rounded Corners 2101">
          <a:extLst>
            <a:ext uri="{FF2B5EF4-FFF2-40B4-BE49-F238E27FC236}">
              <a16:creationId xmlns:a16="http://schemas.microsoft.com/office/drawing/2014/main" id="{0BDBF666-FCE7-4730-99D5-664BC56BF81C}"/>
            </a:ext>
          </a:extLst>
        </xdr:cNvPr>
        <xdr:cNvSpPr/>
      </xdr:nvSpPr>
      <xdr:spPr>
        <a:xfrm>
          <a:off x="5361748" y="4396409"/>
          <a:ext cx="699467" cy="938420"/>
        </a:xfrm>
        <a:prstGeom prst="roundRect">
          <a:avLst>
            <a:gd name="adj" fmla="val 12217"/>
          </a:avLst>
        </a:prstGeom>
        <a:solidFill>
          <a:srgbClr val="F75606"/>
        </a:solidFill>
        <a:ln>
          <a:noFill/>
        </a:ln>
        <a:effectLst>
          <a:outerShdw blurRad="546100" dir="5400000" algn="ctr" rotWithShape="0">
            <a:srgbClr val="000000">
              <a:alpha val="20000"/>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kern="1200">
            <a:solidFill>
              <a:schemeClr val="lt1"/>
            </a:solidFill>
            <a:latin typeface="+mn-lt"/>
            <a:ea typeface="+mn-ea"/>
            <a:cs typeface="+mn-cs"/>
          </a:endParaRPr>
        </a:p>
      </xdr:txBody>
    </xdr:sp>
    <xdr:clientData/>
  </xdr:twoCellAnchor>
  <xdr:twoCellAnchor>
    <xdr:from>
      <xdr:col>9</xdr:col>
      <xdr:colOff>246820</xdr:colOff>
      <xdr:row>26</xdr:row>
      <xdr:rowOff>106845</xdr:rowOff>
    </xdr:from>
    <xdr:to>
      <xdr:col>9</xdr:col>
      <xdr:colOff>607189</xdr:colOff>
      <xdr:row>28</xdr:row>
      <xdr:rowOff>67917</xdr:rowOff>
    </xdr:to>
    <xdr:sp macro="" textlink="">
      <xdr:nvSpPr>
        <xdr:cNvPr id="2103" name="Oval 2102">
          <a:extLst>
            <a:ext uri="{FF2B5EF4-FFF2-40B4-BE49-F238E27FC236}">
              <a16:creationId xmlns:a16="http://schemas.microsoft.com/office/drawing/2014/main" id="{4613D2BF-1EA7-4135-99E9-F70D82B9272F}"/>
            </a:ext>
          </a:extLst>
        </xdr:cNvPr>
        <xdr:cNvSpPr/>
      </xdr:nvSpPr>
      <xdr:spPr>
        <a:xfrm>
          <a:off x="5763037" y="5059845"/>
          <a:ext cx="360369" cy="342072"/>
        </a:xfrm>
        <a:prstGeom prst="ellipse">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6</xdr:col>
      <xdr:colOff>471554</xdr:colOff>
      <xdr:row>26</xdr:row>
      <xdr:rowOff>106845</xdr:rowOff>
    </xdr:from>
    <xdr:to>
      <xdr:col>7</xdr:col>
      <xdr:colOff>219010</xdr:colOff>
      <xdr:row>28</xdr:row>
      <xdr:rowOff>67917</xdr:rowOff>
    </xdr:to>
    <xdr:sp macro="" textlink="">
      <xdr:nvSpPr>
        <xdr:cNvPr id="2104" name="Oval 2103">
          <a:extLst>
            <a:ext uri="{FF2B5EF4-FFF2-40B4-BE49-F238E27FC236}">
              <a16:creationId xmlns:a16="http://schemas.microsoft.com/office/drawing/2014/main" id="{80859237-3A59-46CF-A24D-4D76587D50B1}"/>
            </a:ext>
          </a:extLst>
        </xdr:cNvPr>
        <xdr:cNvSpPr/>
      </xdr:nvSpPr>
      <xdr:spPr>
        <a:xfrm>
          <a:off x="4149032" y="5059845"/>
          <a:ext cx="360369" cy="342072"/>
        </a:xfrm>
        <a:prstGeom prst="ellipse">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8</xdr:col>
      <xdr:colOff>48589</xdr:colOff>
      <xdr:row>26</xdr:row>
      <xdr:rowOff>106845</xdr:rowOff>
    </xdr:from>
    <xdr:to>
      <xdr:col>8</xdr:col>
      <xdr:colOff>408958</xdr:colOff>
      <xdr:row>28</xdr:row>
      <xdr:rowOff>67917</xdr:rowOff>
    </xdr:to>
    <xdr:sp macro="" textlink="">
      <xdr:nvSpPr>
        <xdr:cNvPr id="2105" name="Oval 2104">
          <a:extLst>
            <a:ext uri="{FF2B5EF4-FFF2-40B4-BE49-F238E27FC236}">
              <a16:creationId xmlns:a16="http://schemas.microsoft.com/office/drawing/2014/main" id="{A384A160-CD7E-4D05-89EC-BF27FFA089E4}"/>
            </a:ext>
          </a:extLst>
        </xdr:cNvPr>
        <xdr:cNvSpPr/>
      </xdr:nvSpPr>
      <xdr:spPr>
        <a:xfrm>
          <a:off x="4951893" y="5059845"/>
          <a:ext cx="360369" cy="342072"/>
        </a:xfrm>
        <a:prstGeom prst="ellipse">
          <a:avLst/>
        </a:prstGeom>
        <a:solidFill>
          <a:schemeClr val="bg1">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306455</xdr:colOff>
      <xdr:row>26</xdr:row>
      <xdr:rowOff>106845</xdr:rowOff>
    </xdr:from>
    <xdr:to>
      <xdr:col>6</xdr:col>
      <xdr:colOff>53911</xdr:colOff>
      <xdr:row>28</xdr:row>
      <xdr:rowOff>67917</xdr:rowOff>
    </xdr:to>
    <xdr:sp macro="" textlink="">
      <xdr:nvSpPr>
        <xdr:cNvPr id="2106" name="Oval 2105">
          <a:extLst>
            <a:ext uri="{FF2B5EF4-FFF2-40B4-BE49-F238E27FC236}">
              <a16:creationId xmlns:a16="http://schemas.microsoft.com/office/drawing/2014/main" id="{B09DB401-BC94-4278-BBD1-A211636596DA}"/>
            </a:ext>
          </a:extLst>
        </xdr:cNvPr>
        <xdr:cNvSpPr/>
      </xdr:nvSpPr>
      <xdr:spPr>
        <a:xfrm>
          <a:off x="3371020" y="5059845"/>
          <a:ext cx="360369" cy="342072"/>
        </a:xfrm>
        <a:prstGeom prst="ellipse">
          <a:avLst/>
        </a:prstGeom>
        <a:solidFill>
          <a:schemeClr val="bg1">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493230</xdr:colOff>
      <xdr:row>24</xdr:row>
      <xdr:rowOff>1656</xdr:rowOff>
    </xdr:from>
    <xdr:to>
      <xdr:col>6</xdr:col>
      <xdr:colOff>8281</xdr:colOff>
      <xdr:row>25</xdr:row>
      <xdr:rowOff>24849</xdr:rowOff>
    </xdr:to>
    <xdr:sp macro="" textlink="'Time Analysis'!AB3">
      <xdr:nvSpPr>
        <xdr:cNvPr id="2107" name="TextBox 2106">
          <a:extLst>
            <a:ext uri="{FF2B5EF4-FFF2-40B4-BE49-F238E27FC236}">
              <a16:creationId xmlns:a16="http://schemas.microsoft.com/office/drawing/2014/main" id="{1909AF4E-C79A-4282-BB7D-114FA0EB62B5}"/>
            </a:ext>
          </a:extLst>
        </xdr:cNvPr>
        <xdr:cNvSpPr txBox="1"/>
      </xdr:nvSpPr>
      <xdr:spPr>
        <a:xfrm>
          <a:off x="2944882" y="4573656"/>
          <a:ext cx="740877" cy="2136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C4576D3-8F20-4CA7-A3BF-7DCFE6071EDF}" type="TxLink">
            <a:rPr lang="en-US" sz="1100" b="1" i="0" u="none" strike="noStrike" kern="1200">
              <a:solidFill>
                <a:schemeClr val="bg1"/>
              </a:solidFill>
              <a:latin typeface="Calibri"/>
              <a:cs typeface="Calibri"/>
            </a:rPr>
            <a:pPr algn="ctr"/>
            <a:t>181.8 K</a:t>
          </a:fld>
          <a:endParaRPr lang="en-US" sz="900" b="1" kern="1200">
            <a:solidFill>
              <a:schemeClr val="bg1"/>
            </a:solidFill>
          </a:endParaRPr>
        </a:p>
      </xdr:txBody>
    </xdr:sp>
    <xdr:clientData/>
  </xdr:twoCellAnchor>
  <xdr:twoCellAnchor>
    <xdr:from>
      <xdr:col>7</xdr:col>
      <xdr:colOff>190088</xdr:colOff>
      <xdr:row>24</xdr:row>
      <xdr:rowOff>1656</xdr:rowOff>
    </xdr:from>
    <xdr:to>
      <xdr:col>8</xdr:col>
      <xdr:colOff>414131</xdr:colOff>
      <xdr:row>25</xdr:row>
      <xdr:rowOff>41414</xdr:rowOff>
    </xdr:to>
    <xdr:sp macro="" textlink="'Time Analysis'!AB5">
      <xdr:nvSpPr>
        <xdr:cNvPr id="2108" name="TextBox 2107">
          <a:extLst>
            <a:ext uri="{FF2B5EF4-FFF2-40B4-BE49-F238E27FC236}">
              <a16:creationId xmlns:a16="http://schemas.microsoft.com/office/drawing/2014/main" id="{E8856E0C-7EB2-437D-A639-089C13267536}"/>
            </a:ext>
          </a:extLst>
        </xdr:cNvPr>
        <xdr:cNvSpPr txBox="1"/>
      </xdr:nvSpPr>
      <xdr:spPr>
        <a:xfrm>
          <a:off x="4480479" y="4573656"/>
          <a:ext cx="836956" cy="23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36DAA21-9069-4640-826F-76328B112034}" type="TxLink">
            <a:rPr lang="en-US" sz="1100" b="1" i="0" u="none" strike="noStrike" kern="1200">
              <a:solidFill>
                <a:srgbClr val="000000"/>
              </a:solidFill>
              <a:latin typeface="Calibri"/>
              <a:ea typeface="+mn-ea"/>
              <a:cs typeface="Calibri"/>
            </a:rPr>
            <a:pPr marL="0" indent="0" algn="ctr"/>
            <a:t>206.2 K</a:t>
          </a:fld>
          <a:endParaRPr lang="en-US" sz="1100" b="1" i="0" u="none" strike="noStrike" kern="1200">
            <a:solidFill>
              <a:srgbClr val="000000"/>
            </a:solidFill>
            <a:latin typeface="Calibri"/>
            <a:ea typeface="+mn-ea"/>
            <a:cs typeface="Calibri"/>
          </a:endParaRPr>
        </a:p>
      </xdr:txBody>
    </xdr:sp>
    <xdr:clientData/>
  </xdr:twoCellAnchor>
  <xdr:twoCellAnchor>
    <xdr:from>
      <xdr:col>6</xdr:col>
      <xdr:colOff>36031</xdr:colOff>
      <xdr:row>24</xdr:row>
      <xdr:rowOff>1656</xdr:rowOff>
    </xdr:from>
    <xdr:to>
      <xdr:col>7</xdr:col>
      <xdr:colOff>207066</xdr:colOff>
      <xdr:row>25</xdr:row>
      <xdr:rowOff>41414</xdr:rowOff>
    </xdr:to>
    <xdr:sp macro="" textlink="'Time Analysis'!AB4">
      <xdr:nvSpPr>
        <xdr:cNvPr id="2109" name="TextBox 2108">
          <a:extLst>
            <a:ext uri="{FF2B5EF4-FFF2-40B4-BE49-F238E27FC236}">
              <a16:creationId xmlns:a16="http://schemas.microsoft.com/office/drawing/2014/main" id="{171029EA-301D-4125-BF41-B4B201F34EF3}"/>
            </a:ext>
          </a:extLst>
        </xdr:cNvPr>
        <xdr:cNvSpPr txBox="1"/>
      </xdr:nvSpPr>
      <xdr:spPr>
        <a:xfrm>
          <a:off x="3713509" y="4573656"/>
          <a:ext cx="783948" cy="23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8B7B66C-81E8-4E28-8D31-8D40370AFD97}" type="TxLink">
            <a:rPr lang="en-US" sz="1100" b="1" i="0" u="none" strike="noStrike" kern="1200">
              <a:solidFill>
                <a:srgbClr val="000000"/>
              </a:solidFill>
              <a:latin typeface="Calibri"/>
              <a:cs typeface="Calibri"/>
            </a:rPr>
            <a:pPr algn="ctr"/>
            <a:t>205.4 K</a:t>
          </a:fld>
          <a:endParaRPr lang="en-US" sz="900" b="1" kern="1200">
            <a:solidFill>
              <a:schemeClr val="tx1">
                <a:lumMod val="95000"/>
                <a:lumOff val="5000"/>
              </a:schemeClr>
            </a:solidFill>
          </a:endParaRPr>
        </a:p>
      </xdr:txBody>
    </xdr:sp>
    <xdr:clientData/>
  </xdr:twoCellAnchor>
  <xdr:twoCellAnchor>
    <xdr:from>
      <xdr:col>8</xdr:col>
      <xdr:colOff>378932</xdr:colOff>
      <xdr:row>24</xdr:row>
      <xdr:rowOff>1656</xdr:rowOff>
    </xdr:from>
    <xdr:to>
      <xdr:col>9</xdr:col>
      <xdr:colOff>571501</xdr:colOff>
      <xdr:row>25</xdr:row>
      <xdr:rowOff>41414</xdr:rowOff>
    </xdr:to>
    <xdr:sp macro="" textlink="'Time Analysis'!AB6">
      <xdr:nvSpPr>
        <xdr:cNvPr id="2110" name="TextBox 2109">
          <a:extLst>
            <a:ext uri="{FF2B5EF4-FFF2-40B4-BE49-F238E27FC236}">
              <a16:creationId xmlns:a16="http://schemas.microsoft.com/office/drawing/2014/main" id="{BD4BD333-1735-476F-8EF0-9D8894B33D72}"/>
            </a:ext>
          </a:extLst>
        </xdr:cNvPr>
        <xdr:cNvSpPr txBox="1"/>
      </xdr:nvSpPr>
      <xdr:spPr>
        <a:xfrm>
          <a:off x="5282236" y="4573656"/>
          <a:ext cx="805482" cy="23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13D9435-5D2F-48AA-8E3A-6935D458CE68}" type="TxLink">
            <a:rPr lang="en-US" sz="1100" b="1" i="0" u="none" strike="noStrike" kern="1200">
              <a:solidFill>
                <a:schemeClr val="bg1"/>
              </a:solidFill>
              <a:latin typeface="Calibri"/>
              <a:ea typeface="+mn-ea"/>
              <a:cs typeface="Calibri"/>
            </a:rPr>
            <a:pPr marL="0" indent="0" algn="ctr"/>
            <a:t>215.3 K</a:t>
          </a:fld>
          <a:endParaRPr lang="en-US" sz="1100" b="1" i="0" u="none" strike="noStrike" kern="1200">
            <a:solidFill>
              <a:schemeClr val="bg1"/>
            </a:solidFill>
            <a:latin typeface="Calibri"/>
            <a:ea typeface="+mn-ea"/>
            <a:cs typeface="Calibri"/>
          </a:endParaRPr>
        </a:p>
      </xdr:txBody>
    </xdr:sp>
    <xdr:clientData/>
  </xdr:twoCellAnchor>
  <xdr:twoCellAnchor>
    <xdr:from>
      <xdr:col>4</xdr:col>
      <xdr:colOff>529675</xdr:colOff>
      <xdr:row>25</xdr:row>
      <xdr:rowOff>21534</xdr:rowOff>
    </xdr:from>
    <xdr:to>
      <xdr:col>6</xdr:col>
      <xdr:colOff>11597</xdr:colOff>
      <xdr:row>26</xdr:row>
      <xdr:rowOff>61292</xdr:rowOff>
    </xdr:to>
    <xdr:sp macro="" textlink="'Time Analysis'!G4">
      <xdr:nvSpPr>
        <xdr:cNvPr id="2111" name="TextBox 2110">
          <a:extLst>
            <a:ext uri="{FF2B5EF4-FFF2-40B4-BE49-F238E27FC236}">
              <a16:creationId xmlns:a16="http://schemas.microsoft.com/office/drawing/2014/main" id="{EC3BEBB8-ECC5-44B0-B63A-C8D2387414DF}"/>
            </a:ext>
          </a:extLst>
        </xdr:cNvPr>
        <xdr:cNvSpPr txBox="1"/>
      </xdr:nvSpPr>
      <xdr:spPr>
        <a:xfrm>
          <a:off x="2981327" y="4784034"/>
          <a:ext cx="707748" cy="23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900" b="1" kern="1200">
              <a:solidFill>
                <a:schemeClr val="bg1"/>
              </a:solidFill>
            </a:rPr>
            <a:t>Quarter</a:t>
          </a:r>
          <a:r>
            <a:rPr lang="en-US" sz="900" b="1" kern="1200" baseline="0">
              <a:solidFill>
                <a:schemeClr val="bg1"/>
              </a:solidFill>
            </a:rPr>
            <a:t> 01</a:t>
          </a:r>
          <a:endParaRPr lang="en-US" sz="900" b="1" kern="1200">
            <a:solidFill>
              <a:schemeClr val="bg1"/>
            </a:solidFill>
          </a:endParaRPr>
        </a:p>
      </xdr:txBody>
    </xdr:sp>
    <xdr:clientData/>
  </xdr:twoCellAnchor>
  <xdr:twoCellAnchor>
    <xdr:from>
      <xdr:col>7</xdr:col>
      <xdr:colOff>267944</xdr:colOff>
      <xdr:row>25</xdr:row>
      <xdr:rowOff>21534</xdr:rowOff>
    </xdr:from>
    <xdr:to>
      <xdr:col>8</xdr:col>
      <xdr:colOff>362779</xdr:colOff>
      <xdr:row>26</xdr:row>
      <xdr:rowOff>61292</xdr:rowOff>
    </xdr:to>
    <xdr:sp macro="" textlink="'Time Analysis'!G4">
      <xdr:nvSpPr>
        <xdr:cNvPr id="2112" name="TextBox 2111">
          <a:extLst>
            <a:ext uri="{FF2B5EF4-FFF2-40B4-BE49-F238E27FC236}">
              <a16:creationId xmlns:a16="http://schemas.microsoft.com/office/drawing/2014/main" id="{26FFB90E-75F5-4A32-B1FC-B6E1DF272DE9}"/>
            </a:ext>
          </a:extLst>
        </xdr:cNvPr>
        <xdr:cNvSpPr txBox="1"/>
      </xdr:nvSpPr>
      <xdr:spPr>
        <a:xfrm>
          <a:off x="4558335" y="4784034"/>
          <a:ext cx="707748" cy="23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900" b="1" kern="1200">
              <a:solidFill>
                <a:schemeClr val="tx1">
                  <a:lumMod val="95000"/>
                  <a:lumOff val="5000"/>
                </a:schemeClr>
              </a:solidFill>
            </a:rPr>
            <a:t>Quarter</a:t>
          </a:r>
          <a:r>
            <a:rPr lang="en-US" sz="900" b="1" kern="1200" baseline="0">
              <a:solidFill>
                <a:schemeClr val="tx1">
                  <a:lumMod val="95000"/>
                  <a:lumOff val="5000"/>
                </a:schemeClr>
              </a:solidFill>
            </a:rPr>
            <a:t> 03</a:t>
          </a:r>
          <a:endParaRPr lang="en-US" sz="900" b="1" kern="1200">
            <a:solidFill>
              <a:schemeClr val="tx1">
                <a:lumMod val="95000"/>
                <a:lumOff val="5000"/>
              </a:schemeClr>
            </a:solidFill>
          </a:endParaRPr>
        </a:p>
      </xdr:txBody>
    </xdr:sp>
    <xdr:clientData/>
  </xdr:twoCellAnchor>
  <xdr:twoCellAnchor>
    <xdr:from>
      <xdr:col>6</xdr:col>
      <xdr:colOff>105605</xdr:colOff>
      <xdr:row>25</xdr:row>
      <xdr:rowOff>21534</xdr:rowOff>
    </xdr:from>
    <xdr:to>
      <xdr:col>7</xdr:col>
      <xdr:colOff>200440</xdr:colOff>
      <xdr:row>26</xdr:row>
      <xdr:rowOff>61292</xdr:rowOff>
    </xdr:to>
    <xdr:sp macro="" textlink="'Time Analysis'!G4">
      <xdr:nvSpPr>
        <xdr:cNvPr id="2113" name="TextBox 2112">
          <a:extLst>
            <a:ext uri="{FF2B5EF4-FFF2-40B4-BE49-F238E27FC236}">
              <a16:creationId xmlns:a16="http://schemas.microsoft.com/office/drawing/2014/main" id="{A844B6BA-7361-4E37-8E24-26F1112E5C76}"/>
            </a:ext>
          </a:extLst>
        </xdr:cNvPr>
        <xdr:cNvSpPr txBox="1"/>
      </xdr:nvSpPr>
      <xdr:spPr>
        <a:xfrm>
          <a:off x="3783083" y="4784034"/>
          <a:ext cx="707748" cy="23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900" b="1" kern="1200">
              <a:solidFill>
                <a:schemeClr val="tx1">
                  <a:lumMod val="95000"/>
                  <a:lumOff val="5000"/>
                </a:schemeClr>
              </a:solidFill>
            </a:rPr>
            <a:t>Quarter</a:t>
          </a:r>
          <a:r>
            <a:rPr lang="en-US" sz="900" b="1" kern="1200" baseline="0">
              <a:solidFill>
                <a:schemeClr val="tx1">
                  <a:lumMod val="95000"/>
                  <a:lumOff val="5000"/>
                </a:schemeClr>
              </a:solidFill>
            </a:rPr>
            <a:t> 02</a:t>
          </a:r>
          <a:endParaRPr lang="en-US" sz="900" b="1" kern="1200">
            <a:solidFill>
              <a:schemeClr val="tx1">
                <a:lumMod val="95000"/>
                <a:lumOff val="5000"/>
              </a:schemeClr>
            </a:solidFill>
          </a:endParaRPr>
        </a:p>
      </xdr:txBody>
    </xdr:sp>
    <xdr:clientData/>
  </xdr:twoCellAnchor>
  <xdr:twoCellAnchor>
    <xdr:from>
      <xdr:col>8</xdr:col>
      <xdr:colOff>415375</xdr:colOff>
      <xdr:row>25</xdr:row>
      <xdr:rowOff>21534</xdr:rowOff>
    </xdr:from>
    <xdr:to>
      <xdr:col>9</xdr:col>
      <xdr:colOff>510210</xdr:colOff>
      <xdr:row>26</xdr:row>
      <xdr:rowOff>61292</xdr:rowOff>
    </xdr:to>
    <xdr:sp macro="" textlink="'Time Analysis'!G4">
      <xdr:nvSpPr>
        <xdr:cNvPr id="2114" name="TextBox 2113">
          <a:extLst>
            <a:ext uri="{FF2B5EF4-FFF2-40B4-BE49-F238E27FC236}">
              <a16:creationId xmlns:a16="http://schemas.microsoft.com/office/drawing/2014/main" id="{22D5B853-CB0F-408E-9A14-4090B15FA4A4}"/>
            </a:ext>
          </a:extLst>
        </xdr:cNvPr>
        <xdr:cNvSpPr txBox="1"/>
      </xdr:nvSpPr>
      <xdr:spPr>
        <a:xfrm>
          <a:off x="5318679" y="4784034"/>
          <a:ext cx="707748" cy="23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900" b="1" kern="1200">
              <a:solidFill>
                <a:schemeClr val="bg1"/>
              </a:solidFill>
            </a:rPr>
            <a:t>Quarter</a:t>
          </a:r>
          <a:r>
            <a:rPr lang="en-US" sz="900" b="1" kern="1200" baseline="0">
              <a:solidFill>
                <a:schemeClr val="bg1"/>
              </a:solidFill>
            </a:rPr>
            <a:t> 04</a:t>
          </a:r>
          <a:endParaRPr lang="en-US" sz="900" b="1" kern="1200">
            <a:solidFill>
              <a:schemeClr val="bg1"/>
            </a:solidFill>
          </a:endParaRPr>
        </a:p>
      </xdr:txBody>
    </xdr:sp>
    <xdr:clientData/>
  </xdr:twoCellAnchor>
  <xdr:twoCellAnchor>
    <xdr:from>
      <xdr:col>5</xdr:col>
      <xdr:colOff>254394</xdr:colOff>
      <xdr:row>26</xdr:row>
      <xdr:rowOff>140015</xdr:rowOff>
    </xdr:from>
    <xdr:to>
      <xdr:col>6</xdr:col>
      <xdr:colOff>127000</xdr:colOff>
      <xdr:row>27</xdr:row>
      <xdr:rowOff>179773</xdr:rowOff>
    </xdr:to>
    <xdr:sp macro="" textlink="'Time Analysis'!AC3">
      <xdr:nvSpPr>
        <xdr:cNvPr id="2115" name="TextBox 2114">
          <a:extLst>
            <a:ext uri="{FF2B5EF4-FFF2-40B4-BE49-F238E27FC236}">
              <a16:creationId xmlns:a16="http://schemas.microsoft.com/office/drawing/2014/main" id="{2CC8EFD7-B900-4125-9D0F-2AE66090A8C5}"/>
            </a:ext>
          </a:extLst>
        </xdr:cNvPr>
        <xdr:cNvSpPr txBox="1"/>
      </xdr:nvSpPr>
      <xdr:spPr>
        <a:xfrm>
          <a:off x="3293323" y="5093015"/>
          <a:ext cx="480391" cy="23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0C5198A-A1C9-4F2A-9585-EAF812F47393}" type="TxLink">
            <a:rPr lang="en-US" sz="900" b="1" i="0" u="none" strike="noStrike" kern="1200">
              <a:solidFill>
                <a:srgbClr val="000000"/>
              </a:solidFill>
              <a:latin typeface="Calibri"/>
              <a:cs typeface="Calibri"/>
            </a:rPr>
            <a:pPr algn="ctr"/>
            <a:t>22%</a:t>
          </a:fld>
          <a:endParaRPr lang="en-US" sz="900" b="1" kern="1200">
            <a:solidFill>
              <a:schemeClr val="bg1"/>
            </a:solidFill>
          </a:endParaRPr>
        </a:p>
      </xdr:txBody>
    </xdr:sp>
    <xdr:clientData/>
  </xdr:twoCellAnchor>
  <xdr:twoCellAnchor>
    <xdr:from>
      <xdr:col>6</xdr:col>
      <xdr:colOff>411922</xdr:colOff>
      <xdr:row>26</xdr:row>
      <xdr:rowOff>148298</xdr:rowOff>
    </xdr:from>
    <xdr:to>
      <xdr:col>7</xdr:col>
      <xdr:colOff>226786</xdr:colOff>
      <xdr:row>27</xdr:row>
      <xdr:rowOff>145142</xdr:rowOff>
    </xdr:to>
    <xdr:sp macro="" textlink="'Time Analysis'!AC4">
      <xdr:nvSpPr>
        <xdr:cNvPr id="2116" name="TextBox 2115">
          <a:extLst>
            <a:ext uri="{FF2B5EF4-FFF2-40B4-BE49-F238E27FC236}">
              <a16:creationId xmlns:a16="http://schemas.microsoft.com/office/drawing/2014/main" id="{EF78844B-3C7F-4D95-9262-DC16C2497AD5}"/>
            </a:ext>
          </a:extLst>
        </xdr:cNvPr>
        <xdr:cNvSpPr txBox="1"/>
      </xdr:nvSpPr>
      <xdr:spPr>
        <a:xfrm>
          <a:off x="4058636" y="5101298"/>
          <a:ext cx="422650" cy="1873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22C743B-D8A0-4A15-93D7-230AD414F17E}" type="TxLink">
            <a:rPr lang="en-US" sz="900" b="1" i="0" u="none" strike="noStrike" kern="1200">
              <a:solidFill>
                <a:srgbClr val="000000"/>
              </a:solidFill>
              <a:latin typeface="Calibri"/>
              <a:ea typeface="+mn-ea"/>
              <a:cs typeface="Calibri"/>
            </a:rPr>
            <a:pPr marL="0" indent="0" algn="ctr"/>
            <a:t>25%</a:t>
          </a:fld>
          <a:endParaRPr lang="en-US" sz="900" b="1" i="0" u="none" strike="noStrike" kern="1200">
            <a:solidFill>
              <a:srgbClr val="000000"/>
            </a:solidFill>
            <a:latin typeface="Calibri"/>
            <a:ea typeface="+mn-ea"/>
            <a:cs typeface="Calibri"/>
          </a:endParaRPr>
        </a:p>
      </xdr:txBody>
    </xdr:sp>
    <xdr:clientData/>
  </xdr:twoCellAnchor>
  <xdr:twoCellAnchor>
    <xdr:from>
      <xdr:col>8</xdr:col>
      <xdr:colOff>39757</xdr:colOff>
      <xdr:row>26</xdr:row>
      <xdr:rowOff>160683</xdr:rowOff>
    </xdr:from>
    <xdr:to>
      <xdr:col>8</xdr:col>
      <xdr:colOff>425727</xdr:colOff>
      <xdr:row>27</xdr:row>
      <xdr:rowOff>187187</xdr:rowOff>
    </xdr:to>
    <xdr:sp macro="" textlink="'Time Analysis'!AC5">
      <xdr:nvSpPr>
        <xdr:cNvPr id="2117" name="TextBox 2116">
          <a:extLst>
            <a:ext uri="{FF2B5EF4-FFF2-40B4-BE49-F238E27FC236}">
              <a16:creationId xmlns:a16="http://schemas.microsoft.com/office/drawing/2014/main" id="{A9AC0705-B601-4CB8-8E37-BD826B77491C}"/>
            </a:ext>
          </a:extLst>
        </xdr:cNvPr>
        <xdr:cNvSpPr txBox="1"/>
      </xdr:nvSpPr>
      <xdr:spPr>
        <a:xfrm>
          <a:off x="4943061" y="5113683"/>
          <a:ext cx="385970" cy="2170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87AE8ABD-196E-4A87-8D80-AFA3DBE33AE9}" type="TxLink">
            <a:rPr lang="en-US" sz="900" b="1" i="0" u="none" strike="noStrike" kern="1200">
              <a:solidFill>
                <a:srgbClr val="000000"/>
              </a:solidFill>
              <a:latin typeface="Calibri"/>
              <a:ea typeface="+mn-ea"/>
              <a:cs typeface="Calibri"/>
            </a:rPr>
            <a:pPr marL="0" indent="0" algn="ctr"/>
            <a:t>26%</a:t>
          </a:fld>
          <a:endParaRPr lang="en-US" sz="900" b="1" i="0" u="none" strike="noStrike" kern="1200">
            <a:solidFill>
              <a:srgbClr val="000000"/>
            </a:solidFill>
            <a:latin typeface="Calibri"/>
            <a:ea typeface="+mn-ea"/>
            <a:cs typeface="Calibri"/>
          </a:endParaRPr>
        </a:p>
      </xdr:txBody>
    </xdr:sp>
    <xdr:clientData/>
  </xdr:twoCellAnchor>
  <xdr:twoCellAnchor>
    <xdr:from>
      <xdr:col>9</xdr:col>
      <xdr:colOff>204778</xdr:colOff>
      <xdr:row>26</xdr:row>
      <xdr:rowOff>154135</xdr:rowOff>
    </xdr:from>
    <xdr:to>
      <xdr:col>10</xdr:col>
      <xdr:colOff>18143</xdr:colOff>
      <xdr:row>27</xdr:row>
      <xdr:rowOff>181428</xdr:rowOff>
    </xdr:to>
    <xdr:sp macro="" textlink="'Time Analysis'!AC6">
      <xdr:nvSpPr>
        <xdr:cNvPr id="2118" name="TextBox 2117">
          <a:extLst>
            <a:ext uri="{FF2B5EF4-FFF2-40B4-BE49-F238E27FC236}">
              <a16:creationId xmlns:a16="http://schemas.microsoft.com/office/drawing/2014/main" id="{9CB7F5FB-592C-4712-86BA-C779EBAA7660}"/>
            </a:ext>
          </a:extLst>
        </xdr:cNvPr>
        <xdr:cNvSpPr txBox="1"/>
      </xdr:nvSpPr>
      <xdr:spPr>
        <a:xfrm>
          <a:off x="5674849" y="5107135"/>
          <a:ext cx="421151" cy="2177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6D1FBF6-17E2-48F0-8D12-C0C97A14F01E}" type="TxLink">
            <a:rPr lang="en-US" sz="900" b="1" i="0" u="none" strike="noStrike" kern="1200">
              <a:solidFill>
                <a:srgbClr val="000000"/>
              </a:solidFill>
              <a:latin typeface="Calibri"/>
              <a:ea typeface="+mn-ea"/>
              <a:cs typeface="Calibri"/>
            </a:rPr>
            <a:pPr marL="0" indent="0" algn="ctr"/>
            <a:t>27%</a:t>
          </a:fld>
          <a:endParaRPr lang="en-US" sz="900" b="1" i="0" u="none" strike="noStrike" kern="1200">
            <a:solidFill>
              <a:srgbClr val="000000"/>
            </a:solidFill>
            <a:latin typeface="Calibri"/>
            <a:ea typeface="+mn-ea"/>
            <a:cs typeface="Calibri"/>
          </a:endParaRPr>
        </a:p>
      </xdr:txBody>
    </xdr:sp>
    <xdr:clientData/>
  </xdr:twoCellAnchor>
  <xdr:twoCellAnchor>
    <xdr:from>
      <xdr:col>4</xdr:col>
      <xdr:colOff>377274</xdr:colOff>
      <xdr:row>21</xdr:row>
      <xdr:rowOff>88980</xdr:rowOff>
    </xdr:from>
    <xdr:to>
      <xdr:col>7</xdr:col>
      <xdr:colOff>335860</xdr:colOff>
      <xdr:row>22</xdr:row>
      <xdr:rowOff>159854</xdr:rowOff>
    </xdr:to>
    <xdr:sp macro="" textlink="'Time Analysis'!G4">
      <xdr:nvSpPr>
        <xdr:cNvPr id="2119" name="TextBox 2118">
          <a:extLst>
            <a:ext uri="{FF2B5EF4-FFF2-40B4-BE49-F238E27FC236}">
              <a16:creationId xmlns:a16="http://schemas.microsoft.com/office/drawing/2014/main" id="{18F64FF6-4B7E-4D6E-ABA6-7CC30C4BA831}"/>
            </a:ext>
          </a:extLst>
        </xdr:cNvPr>
        <xdr:cNvSpPr txBox="1"/>
      </xdr:nvSpPr>
      <xdr:spPr>
        <a:xfrm>
          <a:off x="2828926" y="4089480"/>
          <a:ext cx="1797325"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Quaterly</a:t>
          </a:r>
          <a:r>
            <a:rPr lang="en-US" sz="1100" b="0" kern="1200" baseline="0">
              <a:solidFill>
                <a:schemeClr val="tx1">
                  <a:lumMod val="85000"/>
                  <a:lumOff val="15000"/>
                </a:schemeClr>
              </a:solidFill>
            </a:rPr>
            <a:t> view by </a:t>
          </a:r>
          <a:r>
            <a:rPr lang="en-US" sz="1100" b="1" kern="1200" baseline="0">
              <a:solidFill>
                <a:schemeClr val="tx1">
                  <a:lumMod val="85000"/>
                  <a:lumOff val="15000"/>
                </a:schemeClr>
              </a:solidFill>
            </a:rPr>
            <a:t>Profit</a:t>
          </a:r>
          <a:endParaRPr lang="en-US" sz="1100" b="0" kern="1200">
            <a:solidFill>
              <a:schemeClr val="tx1">
                <a:lumMod val="85000"/>
                <a:lumOff val="15000"/>
              </a:schemeClr>
            </a:solidFill>
          </a:endParaRPr>
        </a:p>
      </xdr:txBody>
    </xdr:sp>
    <xdr:clientData/>
  </xdr:twoCellAnchor>
  <xdr:twoCellAnchor>
    <xdr:from>
      <xdr:col>0</xdr:col>
      <xdr:colOff>410405</xdr:colOff>
      <xdr:row>21</xdr:row>
      <xdr:rowOff>44727</xdr:rowOff>
    </xdr:from>
    <xdr:to>
      <xdr:col>4</xdr:col>
      <xdr:colOff>273326</xdr:colOff>
      <xdr:row>29</xdr:row>
      <xdr:rowOff>0</xdr:rowOff>
    </xdr:to>
    <xdr:graphicFrame macro="">
      <xdr:nvGraphicFramePr>
        <xdr:cNvPr id="2121" name="Chart 2120">
          <a:extLst>
            <a:ext uri="{FF2B5EF4-FFF2-40B4-BE49-F238E27FC236}">
              <a16:creationId xmlns:a16="http://schemas.microsoft.com/office/drawing/2014/main" id="{4A452809-CCF8-4C19-ABDF-998FDD9AC5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xdr:col>
      <xdr:colOff>365185</xdr:colOff>
      <xdr:row>23</xdr:row>
      <xdr:rowOff>60411</xdr:rowOff>
    </xdr:from>
    <xdr:to>
      <xdr:col>2</xdr:col>
      <xdr:colOff>376028</xdr:colOff>
      <xdr:row>26</xdr:row>
      <xdr:rowOff>80997</xdr:rowOff>
    </xdr:to>
    <xdr:sp macro="" textlink="">
      <xdr:nvSpPr>
        <xdr:cNvPr id="2122" name="Oval 2121">
          <a:extLst>
            <a:ext uri="{FF2B5EF4-FFF2-40B4-BE49-F238E27FC236}">
              <a16:creationId xmlns:a16="http://schemas.microsoft.com/office/drawing/2014/main" id="{F7FFFCD3-CB91-439D-8214-5276F9E4CF04}"/>
            </a:ext>
          </a:extLst>
        </xdr:cNvPr>
        <xdr:cNvSpPr/>
      </xdr:nvSpPr>
      <xdr:spPr>
        <a:xfrm>
          <a:off x="978098" y="4441911"/>
          <a:ext cx="623756" cy="592086"/>
        </a:xfrm>
        <a:prstGeom prst="ellipse">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oneCell">
    <xdr:from>
      <xdr:col>1</xdr:col>
      <xdr:colOff>494521</xdr:colOff>
      <xdr:row>23</xdr:row>
      <xdr:rowOff>168089</xdr:rowOff>
    </xdr:from>
    <xdr:to>
      <xdr:col>2</xdr:col>
      <xdr:colOff>266019</xdr:colOff>
      <xdr:row>25</xdr:row>
      <xdr:rowOff>168089</xdr:rowOff>
    </xdr:to>
    <xdr:pic>
      <xdr:nvPicPr>
        <xdr:cNvPr id="2124" name="Picture 2123">
          <a:extLst>
            <a:ext uri="{FF2B5EF4-FFF2-40B4-BE49-F238E27FC236}">
              <a16:creationId xmlns:a16="http://schemas.microsoft.com/office/drawing/2014/main" id="{CF32A10F-8CF1-8626-BF98-6CF4D632952B}"/>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07434" y="4549589"/>
          <a:ext cx="384411" cy="381000"/>
        </a:xfrm>
        <a:prstGeom prst="rect">
          <a:avLst/>
        </a:prstGeom>
      </xdr:spPr>
    </xdr:pic>
    <xdr:clientData/>
  </xdr:twoCellAnchor>
  <xdr:twoCellAnchor>
    <xdr:from>
      <xdr:col>2</xdr:col>
      <xdr:colOff>269597</xdr:colOff>
      <xdr:row>21</xdr:row>
      <xdr:rowOff>1657</xdr:rowOff>
    </xdr:from>
    <xdr:to>
      <xdr:col>4</xdr:col>
      <xdr:colOff>458854</xdr:colOff>
      <xdr:row>22</xdr:row>
      <xdr:rowOff>61293</xdr:rowOff>
    </xdr:to>
    <xdr:sp macro="" textlink="'Time Analysis'!U9">
      <xdr:nvSpPr>
        <xdr:cNvPr id="2125" name="TextBox 2124">
          <a:extLst>
            <a:ext uri="{FF2B5EF4-FFF2-40B4-BE49-F238E27FC236}">
              <a16:creationId xmlns:a16="http://schemas.microsoft.com/office/drawing/2014/main" id="{0E523310-5EE0-4DF8-96AC-8BED4EE0A98C}"/>
            </a:ext>
          </a:extLst>
        </xdr:cNvPr>
        <xdr:cNvSpPr txBox="1"/>
      </xdr:nvSpPr>
      <xdr:spPr>
        <a:xfrm>
          <a:off x="1495423" y="4002157"/>
          <a:ext cx="1415083" cy="2501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934A7F3-48DC-4F9D-9DB3-4D00A62DFECD}" type="TxLink">
            <a:rPr lang="en-US" sz="1100" b="0" i="0" u="none" strike="noStrike" kern="1200">
              <a:solidFill>
                <a:srgbClr val="000000"/>
              </a:solidFill>
              <a:latin typeface="Calibri"/>
              <a:cs typeface="Calibri"/>
            </a:rPr>
            <a:pPr algn="ctr"/>
            <a:t>NIGHT times makes up</a:t>
          </a:fld>
          <a:endParaRPr lang="en-US" sz="1200" b="1" kern="1200">
            <a:solidFill>
              <a:schemeClr val="tx1">
                <a:lumMod val="85000"/>
                <a:lumOff val="15000"/>
              </a:schemeClr>
            </a:solidFill>
          </a:endParaRPr>
        </a:p>
      </xdr:txBody>
    </xdr:sp>
    <xdr:clientData/>
  </xdr:twoCellAnchor>
  <xdr:twoCellAnchor>
    <xdr:from>
      <xdr:col>3</xdr:col>
      <xdr:colOff>148675</xdr:colOff>
      <xdr:row>21</xdr:row>
      <xdr:rowOff>172636</xdr:rowOff>
    </xdr:from>
    <xdr:to>
      <xdr:col>4</xdr:col>
      <xdr:colOff>120099</xdr:colOff>
      <xdr:row>23</xdr:row>
      <xdr:rowOff>53010</xdr:rowOff>
    </xdr:to>
    <xdr:sp macro="" textlink="'Time Analysis'!T10">
      <xdr:nvSpPr>
        <xdr:cNvPr id="2126" name="TextBox 2125">
          <a:extLst>
            <a:ext uri="{FF2B5EF4-FFF2-40B4-BE49-F238E27FC236}">
              <a16:creationId xmlns:a16="http://schemas.microsoft.com/office/drawing/2014/main" id="{A1ECFD71-8C5A-416E-85C9-3C7D43B3A9C8}"/>
            </a:ext>
          </a:extLst>
        </xdr:cNvPr>
        <xdr:cNvSpPr txBox="1"/>
      </xdr:nvSpPr>
      <xdr:spPr>
        <a:xfrm>
          <a:off x="1987414" y="4173136"/>
          <a:ext cx="584337"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C324075-E6DE-4771-89E5-D4FFF7673887}" type="TxLink">
            <a:rPr lang="en-US" sz="1200" b="1" i="0" u="none" strike="noStrike" kern="1200">
              <a:solidFill>
                <a:srgbClr val="4DC1F5"/>
              </a:solidFill>
              <a:latin typeface="Calibri"/>
              <a:ea typeface="+mn-ea"/>
              <a:cs typeface="Calibri"/>
            </a:rPr>
            <a:pPr marL="0" indent="0" algn="ctr"/>
            <a:t>37.3%</a:t>
          </a:fld>
          <a:endParaRPr lang="en-US" sz="1200" b="1" i="0" u="none" strike="noStrike" kern="1200">
            <a:solidFill>
              <a:srgbClr val="4DC1F5"/>
            </a:solidFill>
            <a:latin typeface="Calibri"/>
            <a:ea typeface="+mn-ea"/>
            <a:cs typeface="Calibri"/>
          </a:endParaRPr>
        </a:p>
      </xdr:txBody>
    </xdr:sp>
    <xdr:clientData/>
  </xdr:twoCellAnchor>
  <xdr:twoCellAnchor>
    <xdr:from>
      <xdr:col>2</xdr:col>
      <xdr:colOff>600906</xdr:colOff>
      <xdr:row>22</xdr:row>
      <xdr:rowOff>125896</xdr:rowOff>
    </xdr:from>
    <xdr:to>
      <xdr:col>4</xdr:col>
      <xdr:colOff>445192</xdr:colOff>
      <xdr:row>23</xdr:row>
      <xdr:rowOff>183047</xdr:rowOff>
    </xdr:to>
    <xdr:sp macro="" textlink="'Time Analysis'!G4">
      <xdr:nvSpPr>
        <xdr:cNvPr id="2127" name="TextBox 2126">
          <a:extLst>
            <a:ext uri="{FF2B5EF4-FFF2-40B4-BE49-F238E27FC236}">
              <a16:creationId xmlns:a16="http://schemas.microsoft.com/office/drawing/2014/main" id="{A5A0E714-887D-4772-82A0-128CD2C75730}"/>
            </a:ext>
          </a:extLst>
        </xdr:cNvPr>
        <xdr:cNvSpPr txBox="1"/>
      </xdr:nvSpPr>
      <xdr:spPr>
        <a:xfrm>
          <a:off x="1826732" y="4316896"/>
          <a:ext cx="1070112" cy="247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of</a:t>
          </a:r>
          <a:r>
            <a:rPr lang="en-US" sz="1100" b="0" kern="1200" baseline="0">
              <a:solidFill>
                <a:schemeClr val="tx1">
                  <a:lumMod val="85000"/>
                  <a:lumOff val="15000"/>
                </a:schemeClr>
              </a:solidFill>
            </a:rPr>
            <a:t> Total </a:t>
          </a:r>
          <a:r>
            <a:rPr lang="en-US" sz="1200" b="1" kern="1200" baseline="0">
              <a:solidFill>
                <a:schemeClr val="tx1">
                  <a:lumMod val="85000"/>
                  <a:lumOff val="15000"/>
                </a:schemeClr>
              </a:solidFill>
            </a:rPr>
            <a:t>Profit</a:t>
          </a:r>
          <a:endParaRPr lang="en-US" sz="1200" b="1" kern="1200">
            <a:solidFill>
              <a:schemeClr val="tx1">
                <a:lumMod val="85000"/>
                <a:lumOff val="15000"/>
              </a:schemeClr>
            </a:solidFill>
          </a:endParaRPr>
        </a:p>
      </xdr:txBody>
    </xdr:sp>
    <xdr:clientData/>
  </xdr:twoCellAnchor>
  <xdr:twoCellAnchor>
    <xdr:from>
      <xdr:col>1</xdr:col>
      <xdr:colOff>278707</xdr:colOff>
      <xdr:row>0</xdr:row>
      <xdr:rowOff>28575</xdr:rowOff>
    </xdr:from>
    <xdr:to>
      <xdr:col>6</xdr:col>
      <xdr:colOff>200024</xdr:colOff>
      <xdr:row>1</xdr:row>
      <xdr:rowOff>161925</xdr:rowOff>
    </xdr:to>
    <xdr:sp macro="" textlink="'Time Analysis'!K30">
      <xdr:nvSpPr>
        <xdr:cNvPr id="2128" name="TextBox 2127">
          <a:extLst>
            <a:ext uri="{FF2B5EF4-FFF2-40B4-BE49-F238E27FC236}">
              <a16:creationId xmlns:a16="http://schemas.microsoft.com/office/drawing/2014/main" id="{195B1B78-55C0-4FBC-AAC1-D06DC07C549D}"/>
            </a:ext>
          </a:extLst>
        </xdr:cNvPr>
        <xdr:cNvSpPr txBox="1"/>
      </xdr:nvSpPr>
      <xdr:spPr>
        <a:xfrm>
          <a:off x="888307" y="28575"/>
          <a:ext cx="2969317"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900" b="1" kern="1200" baseline="0">
              <a:solidFill>
                <a:srgbClr val="4DC1F5"/>
              </a:solidFill>
            </a:rPr>
            <a:t>A&amp;B </a:t>
          </a:r>
          <a:r>
            <a:rPr lang="en-US" sz="1900" b="1" kern="1200" baseline="0">
              <a:solidFill>
                <a:schemeClr val="tx1">
                  <a:lumMod val="95000"/>
                  <a:lumOff val="5000"/>
                </a:schemeClr>
              </a:solidFill>
            </a:rPr>
            <a:t>Company</a:t>
          </a:r>
          <a:r>
            <a:rPr lang="en-US" sz="1900" b="0" kern="1200" baseline="0">
              <a:solidFill>
                <a:schemeClr val="tx1">
                  <a:lumMod val="85000"/>
                  <a:lumOff val="15000"/>
                </a:schemeClr>
              </a:solidFill>
            </a:rPr>
            <a:t> Sales Analysis</a:t>
          </a:r>
          <a:endParaRPr lang="en-US" sz="1900" b="0" kern="1200">
            <a:solidFill>
              <a:schemeClr val="tx1">
                <a:lumMod val="85000"/>
                <a:lumOff val="15000"/>
              </a:schemeClr>
            </a:solidFill>
          </a:endParaRPr>
        </a:p>
      </xdr:txBody>
    </xdr:sp>
    <xdr:clientData/>
  </xdr:twoCellAnchor>
  <xdr:twoCellAnchor>
    <xdr:from>
      <xdr:col>14</xdr:col>
      <xdr:colOff>95841</xdr:colOff>
      <xdr:row>2</xdr:row>
      <xdr:rowOff>11998</xdr:rowOff>
    </xdr:from>
    <xdr:to>
      <xdr:col>18</xdr:col>
      <xdr:colOff>371475</xdr:colOff>
      <xdr:row>12</xdr:row>
      <xdr:rowOff>0</xdr:rowOff>
    </xdr:to>
    <xdr:graphicFrame macro="">
      <xdr:nvGraphicFramePr>
        <xdr:cNvPr id="2095" name="Chart 2094">
          <a:extLst>
            <a:ext uri="{FF2B5EF4-FFF2-40B4-BE49-F238E27FC236}">
              <a16:creationId xmlns:a16="http://schemas.microsoft.com/office/drawing/2014/main" id="{19FCD451-3BB8-B49E-D03A-992E7EC2CA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14</xdr:col>
      <xdr:colOff>61315</xdr:colOff>
      <xdr:row>2</xdr:row>
      <xdr:rowOff>17610</xdr:rowOff>
    </xdr:from>
    <xdr:to>
      <xdr:col>16</xdr:col>
      <xdr:colOff>273650</xdr:colOff>
      <xdr:row>3</xdr:row>
      <xdr:rowOff>40102</xdr:rowOff>
    </xdr:to>
    <xdr:sp macro="" textlink="'P &amp; C Analysis'!D17">
      <xdr:nvSpPr>
        <xdr:cNvPr id="2123" name="TextBox 2122">
          <a:extLst>
            <a:ext uri="{FF2B5EF4-FFF2-40B4-BE49-F238E27FC236}">
              <a16:creationId xmlns:a16="http://schemas.microsoft.com/office/drawing/2014/main" id="{0F5DFB29-846E-D8F6-7A42-C2AC48B3DCCA}"/>
            </a:ext>
          </a:extLst>
        </xdr:cNvPr>
        <xdr:cNvSpPr txBox="1"/>
      </xdr:nvSpPr>
      <xdr:spPr>
        <a:xfrm>
          <a:off x="8595715" y="398610"/>
          <a:ext cx="1431535" cy="2129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3E365ADC-63F0-4AA3-9325-3062D07E72A6}" type="TxLink">
            <a:rPr lang="en-US" sz="1000" b="0" i="0" u="none" strike="noStrike" kern="1200">
              <a:solidFill>
                <a:srgbClr val="000000"/>
              </a:solidFill>
              <a:latin typeface="Calibri"/>
              <a:cs typeface="Calibri"/>
            </a:rPr>
            <a:pPr algn="ctr"/>
            <a:t>TELEVISIONS makes up</a:t>
          </a:fld>
          <a:endParaRPr lang="en-US" sz="1000" b="0" kern="1200">
            <a:solidFill>
              <a:schemeClr val="tx1">
                <a:lumMod val="85000"/>
                <a:lumOff val="15000"/>
              </a:schemeClr>
            </a:solidFill>
          </a:endParaRPr>
        </a:p>
      </xdr:txBody>
    </xdr:sp>
    <xdr:clientData/>
  </xdr:twoCellAnchor>
  <xdr:twoCellAnchor>
    <xdr:from>
      <xdr:col>16</xdr:col>
      <xdr:colOff>149967</xdr:colOff>
      <xdr:row>2</xdr:row>
      <xdr:rowOff>23162</xdr:rowOff>
    </xdr:from>
    <xdr:to>
      <xdr:col>17</xdr:col>
      <xdr:colOff>161925</xdr:colOff>
      <xdr:row>3</xdr:row>
      <xdr:rowOff>19050</xdr:rowOff>
    </xdr:to>
    <xdr:sp macro="" textlink="'P &amp; C Analysis'!C17">
      <xdr:nvSpPr>
        <xdr:cNvPr id="2129" name="TextBox 2128">
          <a:extLst>
            <a:ext uri="{FF2B5EF4-FFF2-40B4-BE49-F238E27FC236}">
              <a16:creationId xmlns:a16="http://schemas.microsoft.com/office/drawing/2014/main" id="{C493E0C0-A878-E4BC-F0ED-0BD2A923EF19}"/>
            </a:ext>
          </a:extLst>
        </xdr:cNvPr>
        <xdr:cNvSpPr txBox="1"/>
      </xdr:nvSpPr>
      <xdr:spPr>
        <a:xfrm>
          <a:off x="9903567" y="404162"/>
          <a:ext cx="621558" cy="18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16EE270-8F2F-48B4-A594-97A1EB2627CA}" type="TxLink">
            <a:rPr lang="en-US" sz="1200" b="1" i="0" u="none" strike="noStrike" kern="1200">
              <a:solidFill>
                <a:srgbClr val="4DC1F5"/>
              </a:solidFill>
              <a:latin typeface="Calibri"/>
              <a:ea typeface="+mn-ea"/>
              <a:cs typeface="Calibri"/>
            </a:rPr>
            <a:pPr marL="0" indent="0" algn="ctr"/>
            <a:t>21.6%</a:t>
          </a:fld>
          <a:endParaRPr lang="en-US" sz="1200" b="1" i="0" u="none" strike="noStrike" kern="1200">
            <a:solidFill>
              <a:srgbClr val="4DC1F5"/>
            </a:solidFill>
            <a:latin typeface="Calibri"/>
            <a:ea typeface="+mn-ea"/>
            <a:cs typeface="Calibri"/>
          </a:endParaRPr>
        </a:p>
      </xdr:txBody>
    </xdr:sp>
    <xdr:clientData/>
  </xdr:twoCellAnchor>
  <xdr:twoCellAnchor>
    <xdr:from>
      <xdr:col>17</xdr:col>
      <xdr:colOff>47625</xdr:colOff>
      <xdr:row>2</xdr:row>
      <xdr:rowOff>22795</xdr:rowOff>
    </xdr:from>
    <xdr:to>
      <xdr:col>18</xdr:col>
      <xdr:colOff>514350</xdr:colOff>
      <xdr:row>3</xdr:row>
      <xdr:rowOff>85725</xdr:rowOff>
    </xdr:to>
    <xdr:sp macro="" textlink="'Time Analysis'!G4">
      <xdr:nvSpPr>
        <xdr:cNvPr id="2130" name="TextBox 2129">
          <a:extLst>
            <a:ext uri="{FF2B5EF4-FFF2-40B4-BE49-F238E27FC236}">
              <a16:creationId xmlns:a16="http://schemas.microsoft.com/office/drawing/2014/main" id="{D3C1B412-4ABD-51B6-BA84-B009F42F932F}"/>
            </a:ext>
          </a:extLst>
        </xdr:cNvPr>
        <xdr:cNvSpPr txBox="1"/>
      </xdr:nvSpPr>
      <xdr:spPr>
        <a:xfrm>
          <a:off x="10410825" y="403795"/>
          <a:ext cx="1076325" cy="2534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of</a:t>
          </a:r>
          <a:r>
            <a:rPr lang="en-US" sz="1100" b="0" kern="1200" baseline="0">
              <a:solidFill>
                <a:schemeClr val="tx1">
                  <a:lumMod val="85000"/>
                  <a:lumOff val="15000"/>
                </a:schemeClr>
              </a:solidFill>
            </a:rPr>
            <a:t> Total </a:t>
          </a:r>
          <a:r>
            <a:rPr lang="en-US" sz="1200" b="1" kern="1200" baseline="0">
              <a:solidFill>
                <a:schemeClr val="tx1">
                  <a:lumMod val="85000"/>
                  <a:lumOff val="15000"/>
                </a:schemeClr>
              </a:solidFill>
            </a:rPr>
            <a:t>Profit</a:t>
          </a:r>
          <a:endParaRPr lang="en-US" sz="1200" b="1" kern="1200">
            <a:solidFill>
              <a:schemeClr val="tx1">
                <a:lumMod val="85000"/>
                <a:lumOff val="15000"/>
              </a:schemeClr>
            </a:solidFill>
          </a:endParaRPr>
        </a:p>
      </xdr:txBody>
    </xdr:sp>
    <xdr:clientData/>
  </xdr:twoCellAnchor>
  <xdr:twoCellAnchor>
    <xdr:from>
      <xdr:col>14</xdr:col>
      <xdr:colOff>96492</xdr:colOff>
      <xdr:row>21</xdr:row>
      <xdr:rowOff>0</xdr:rowOff>
    </xdr:from>
    <xdr:to>
      <xdr:col>19</xdr:col>
      <xdr:colOff>48868</xdr:colOff>
      <xdr:row>28</xdr:row>
      <xdr:rowOff>189672</xdr:rowOff>
    </xdr:to>
    <xdr:sp macro="" textlink="">
      <xdr:nvSpPr>
        <xdr:cNvPr id="2131" name="Rectangle: Rounded Corners 2130">
          <a:extLst>
            <a:ext uri="{FF2B5EF4-FFF2-40B4-BE49-F238E27FC236}">
              <a16:creationId xmlns:a16="http://schemas.microsoft.com/office/drawing/2014/main" id="{F616022E-19E7-4663-B173-1C6439D91493}"/>
            </a:ext>
          </a:extLst>
        </xdr:cNvPr>
        <xdr:cNvSpPr/>
      </xdr:nvSpPr>
      <xdr:spPr>
        <a:xfrm>
          <a:off x="8630892" y="4000500"/>
          <a:ext cx="3000376" cy="1523172"/>
        </a:xfrm>
        <a:prstGeom prst="roundRect">
          <a:avLst>
            <a:gd name="adj" fmla="val 7062"/>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14</xdr:col>
      <xdr:colOff>115542</xdr:colOff>
      <xdr:row>21</xdr:row>
      <xdr:rowOff>85725</xdr:rowOff>
    </xdr:from>
    <xdr:to>
      <xdr:col>19</xdr:col>
      <xdr:colOff>28575</xdr:colOff>
      <xdr:row>29</xdr:row>
      <xdr:rowOff>95663</xdr:rowOff>
    </xdr:to>
    <xdr:graphicFrame macro="">
      <xdr:nvGraphicFramePr>
        <xdr:cNvPr id="2132" name="Chart 2131">
          <a:extLst>
            <a:ext uri="{FF2B5EF4-FFF2-40B4-BE49-F238E27FC236}">
              <a16:creationId xmlns:a16="http://schemas.microsoft.com/office/drawing/2014/main" id="{8B8F9BBD-8899-4C88-890B-3B20258BA9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13</xdr:col>
      <xdr:colOff>604240</xdr:colOff>
      <xdr:row>21</xdr:row>
      <xdr:rowOff>8085</xdr:rowOff>
    </xdr:from>
    <xdr:to>
      <xdr:col>17</xdr:col>
      <xdr:colOff>76200</xdr:colOff>
      <xdr:row>22</xdr:row>
      <xdr:rowOff>47625</xdr:rowOff>
    </xdr:to>
    <xdr:sp macro="" textlink="'P &amp; C Analysis'!Q9">
      <xdr:nvSpPr>
        <xdr:cNvPr id="2133" name="TextBox 2132">
          <a:extLst>
            <a:ext uri="{FF2B5EF4-FFF2-40B4-BE49-F238E27FC236}">
              <a16:creationId xmlns:a16="http://schemas.microsoft.com/office/drawing/2014/main" id="{5FCFA89F-704A-4FB7-8BAD-E2121E4FA419}"/>
            </a:ext>
          </a:extLst>
        </xdr:cNvPr>
        <xdr:cNvSpPr txBox="1"/>
      </xdr:nvSpPr>
      <xdr:spPr>
        <a:xfrm>
          <a:off x="8529040" y="4008585"/>
          <a:ext cx="1910360" cy="23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1D50FBF-0718-4824-98E3-0E962DEE28A4}" type="TxLink">
            <a:rPr lang="en-US" sz="1100" b="0" i="0" u="none" strike="noStrike" kern="1200">
              <a:solidFill>
                <a:srgbClr val="000000"/>
              </a:solidFill>
              <a:latin typeface="Calibri"/>
              <a:cs typeface="Calibri"/>
            </a:rPr>
            <a:pPr algn="ctr"/>
            <a:t>BRĂILA Region makes up</a:t>
          </a:fld>
          <a:endParaRPr lang="en-US" sz="1000" b="0" kern="1200">
            <a:solidFill>
              <a:schemeClr val="tx1">
                <a:lumMod val="85000"/>
                <a:lumOff val="15000"/>
              </a:schemeClr>
            </a:solidFill>
          </a:endParaRPr>
        </a:p>
      </xdr:txBody>
    </xdr:sp>
    <xdr:clientData/>
  </xdr:twoCellAnchor>
  <xdr:twoCellAnchor>
    <xdr:from>
      <xdr:col>16</xdr:col>
      <xdr:colOff>407142</xdr:colOff>
      <xdr:row>21</xdr:row>
      <xdr:rowOff>4112</xdr:rowOff>
    </xdr:from>
    <xdr:to>
      <xdr:col>17</xdr:col>
      <xdr:colOff>419100</xdr:colOff>
      <xdr:row>22</xdr:row>
      <xdr:rowOff>0</xdr:rowOff>
    </xdr:to>
    <xdr:sp macro="" textlink="'P &amp; C Analysis'!P9">
      <xdr:nvSpPr>
        <xdr:cNvPr id="2134" name="TextBox 2133">
          <a:extLst>
            <a:ext uri="{FF2B5EF4-FFF2-40B4-BE49-F238E27FC236}">
              <a16:creationId xmlns:a16="http://schemas.microsoft.com/office/drawing/2014/main" id="{6731EF80-1412-4893-B269-E6E2E131CEE9}"/>
            </a:ext>
          </a:extLst>
        </xdr:cNvPr>
        <xdr:cNvSpPr txBox="1"/>
      </xdr:nvSpPr>
      <xdr:spPr>
        <a:xfrm>
          <a:off x="10160742" y="4004612"/>
          <a:ext cx="621558" cy="18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8274C299-7852-42FD-A471-D474FD3056E1}" type="TxLink">
            <a:rPr lang="en-US" sz="1200" b="1" i="0" u="none" strike="noStrike" kern="1200">
              <a:solidFill>
                <a:srgbClr val="4DC1F5"/>
              </a:solidFill>
              <a:latin typeface="Calibri"/>
              <a:ea typeface="+mn-ea"/>
              <a:cs typeface="Calibri"/>
            </a:rPr>
            <a:pPr marL="0" indent="0" algn="ctr"/>
            <a:t>20.5%</a:t>
          </a:fld>
          <a:endParaRPr lang="en-US" sz="1200" b="1" i="0" u="none" strike="noStrike" kern="1200">
            <a:solidFill>
              <a:srgbClr val="4DC1F5"/>
            </a:solidFill>
            <a:latin typeface="Calibri"/>
            <a:ea typeface="+mn-ea"/>
            <a:cs typeface="Calibri"/>
          </a:endParaRPr>
        </a:p>
      </xdr:txBody>
    </xdr:sp>
    <xdr:clientData/>
  </xdr:twoCellAnchor>
  <xdr:twoCellAnchor>
    <xdr:from>
      <xdr:col>17</xdr:col>
      <xdr:colOff>200025</xdr:colOff>
      <xdr:row>21</xdr:row>
      <xdr:rowOff>3745</xdr:rowOff>
    </xdr:from>
    <xdr:to>
      <xdr:col>19</xdr:col>
      <xdr:colOff>57150</xdr:colOff>
      <xdr:row>22</xdr:row>
      <xdr:rowOff>66675</xdr:rowOff>
    </xdr:to>
    <xdr:sp macro="" textlink="'Time Analysis'!G4">
      <xdr:nvSpPr>
        <xdr:cNvPr id="2135" name="TextBox 2134">
          <a:extLst>
            <a:ext uri="{FF2B5EF4-FFF2-40B4-BE49-F238E27FC236}">
              <a16:creationId xmlns:a16="http://schemas.microsoft.com/office/drawing/2014/main" id="{991766A3-ADF4-49D9-BE48-AE4B6D7CDF39}"/>
            </a:ext>
          </a:extLst>
        </xdr:cNvPr>
        <xdr:cNvSpPr txBox="1"/>
      </xdr:nvSpPr>
      <xdr:spPr>
        <a:xfrm>
          <a:off x="10563225" y="4004245"/>
          <a:ext cx="1076325" cy="2534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of</a:t>
          </a:r>
          <a:r>
            <a:rPr lang="en-US" sz="1100" b="0" kern="1200" baseline="0">
              <a:solidFill>
                <a:schemeClr val="tx1">
                  <a:lumMod val="85000"/>
                  <a:lumOff val="15000"/>
                </a:schemeClr>
              </a:solidFill>
            </a:rPr>
            <a:t> Total </a:t>
          </a:r>
          <a:r>
            <a:rPr lang="en-US" sz="1200" b="1" kern="1200" baseline="0">
              <a:solidFill>
                <a:schemeClr val="tx1">
                  <a:lumMod val="85000"/>
                  <a:lumOff val="15000"/>
                </a:schemeClr>
              </a:solidFill>
            </a:rPr>
            <a:t>Profit</a:t>
          </a:r>
          <a:endParaRPr lang="en-US" sz="1200" b="1" kern="1200">
            <a:solidFill>
              <a:schemeClr val="tx1">
                <a:lumMod val="85000"/>
                <a:lumOff val="15000"/>
              </a:schemeClr>
            </a:solidFill>
          </a:endParaRPr>
        </a:p>
      </xdr:txBody>
    </xdr:sp>
    <xdr:clientData/>
  </xdr:twoCellAnchor>
  <xdr:twoCellAnchor>
    <xdr:from>
      <xdr:col>14</xdr:col>
      <xdr:colOff>66674</xdr:colOff>
      <xdr:row>13</xdr:row>
      <xdr:rowOff>47624</xdr:rowOff>
    </xdr:from>
    <xdr:to>
      <xdr:col>18</xdr:col>
      <xdr:colOff>485775</xdr:colOff>
      <xdr:row>20</xdr:row>
      <xdr:rowOff>180975</xdr:rowOff>
    </xdr:to>
    <xdr:graphicFrame macro="">
      <xdr:nvGraphicFramePr>
        <xdr:cNvPr id="2136" name="Chart 2135">
          <a:extLst>
            <a:ext uri="{FF2B5EF4-FFF2-40B4-BE49-F238E27FC236}">
              <a16:creationId xmlns:a16="http://schemas.microsoft.com/office/drawing/2014/main" id="{83B243EE-6181-4E06-B6EB-30D69C9EDD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16</xdr:col>
      <xdr:colOff>47416</xdr:colOff>
      <xdr:row>15</xdr:row>
      <xdr:rowOff>43432</xdr:rowOff>
    </xdr:from>
    <xdr:to>
      <xdr:col>17</xdr:col>
      <xdr:colOff>21119</xdr:colOff>
      <xdr:row>18</xdr:row>
      <xdr:rowOff>28575</xdr:rowOff>
    </xdr:to>
    <xdr:sp macro="" textlink="">
      <xdr:nvSpPr>
        <xdr:cNvPr id="2138" name="Oval 2137">
          <a:extLst>
            <a:ext uri="{FF2B5EF4-FFF2-40B4-BE49-F238E27FC236}">
              <a16:creationId xmlns:a16="http://schemas.microsoft.com/office/drawing/2014/main" id="{BB337103-8E57-48F5-BBAD-5277BDD194A7}"/>
            </a:ext>
          </a:extLst>
        </xdr:cNvPr>
        <xdr:cNvSpPr/>
      </xdr:nvSpPr>
      <xdr:spPr>
        <a:xfrm>
          <a:off x="9801016" y="2900932"/>
          <a:ext cx="583303" cy="556643"/>
        </a:xfrm>
        <a:prstGeom prst="ellipse">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oneCell">
    <xdr:from>
      <xdr:col>16</xdr:col>
      <xdr:colOff>161924</xdr:colOff>
      <xdr:row>15</xdr:row>
      <xdr:rowOff>142876</xdr:rowOff>
    </xdr:from>
    <xdr:to>
      <xdr:col>16</xdr:col>
      <xdr:colOff>504823</xdr:colOff>
      <xdr:row>17</xdr:row>
      <xdr:rowOff>104775</xdr:rowOff>
    </xdr:to>
    <xdr:pic>
      <xdr:nvPicPr>
        <xdr:cNvPr id="2140" name="Picture 2139">
          <a:extLst>
            <a:ext uri="{FF2B5EF4-FFF2-40B4-BE49-F238E27FC236}">
              <a16:creationId xmlns:a16="http://schemas.microsoft.com/office/drawing/2014/main" id="{DEAF93B1-337A-1E3A-9DD2-B533364A78BA}"/>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915524" y="3000376"/>
          <a:ext cx="342899" cy="342899"/>
        </a:xfrm>
        <a:prstGeom prst="rect">
          <a:avLst/>
        </a:prstGeom>
      </xdr:spPr>
    </xdr:pic>
    <xdr:clientData/>
  </xdr:twoCellAnchor>
  <xdr:twoCellAnchor>
    <xdr:from>
      <xdr:col>14</xdr:col>
      <xdr:colOff>42264</xdr:colOff>
      <xdr:row>12</xdr:row>
      <xdr:rowOff>27134</xdr:rowOff>
    </xdr:from>
    <xdr:to>
      <xdr:col>17</xdr:col>
      <xdr:colOff>400049</xdr:colOff>
      <xdr:row>13</xdr:row>
      <xdr:rowOff>114300</xdr:rowOff>
    </xdr:to>
    <xdr:sp macro="" textlink="'P &amp; C Analysis'!K7">
      <xdr:nvSpPr>
        <xdr:cNvPr id="2141" name="TextBox 2140">
          <a:extLst>
            <a:ext uri="{FF2B5EF4-FFF2-40B4-BE49-F238E27FC236}">
              <a16:creationId xmlns:a16="http://schemas.microsoft.com/office/drawing/2014/main" id="{C61FC42B-DB07-4C55-A652-15569D7F58D1}"/>
            </a:ext>
          </a:extLst>
        </xdr:cNvPr>
        <xdr:cNvSpPr txBox="1"/>
      </xdr:nvSpPr>
      <xdr:spPr>
        <a:xfrm>
          <a:off x="8576664" y="2313134"/>
          <a:ext cx="2186585" cy="2776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FCB9126-6498-4095-A70B-6188A72BB2D5}" type="TxLink">
            <a:rPr lang="en-US" sz="1100" b="0" i="0" u="none" strike="noStrike" kern="1200">
              <a:solidFill>
                <a:srgbClr val="000000"/>
              </a:solidFill>
              <a:latin typeface="Calibri"/>
              <a:cs typeface="Calibri"/>
            </a:rPr>
            <a:pPr algn="ctr"/>
            <a:t>ELECTRONICS Category makes up</a:t>
          </a:fld>
          <a:endParaRPr lang="en-US" sz="1000" b="0" kern="1200">
            <a:solidFill>
              <a:schemeClr val="tx1">
                <a:lumMod val="85000"/>
                <a:lumOff val="15000"/>
              </a:schemeClr>
            </a:solidFill>
          </a:endParaRPr>
        </a:p>
      </xdr:txBody>
    </xdr:sp>
    <xdr:clientData/>
  </xdr:twoCellAnchor>
  <xdr:twoCellAnchor>
    <xdr:from>
      <xdr:col>17</xdr:col>
      <xdr:colOff>254742</xdr:colOff>
      <xdr:row>12</xdr:row>
      <xdr:rowOff>42212</xdr:rowOff>
    </xdr:from>
    <xdr:to>
      <xdr:col>18</xdr:col>
      <xdr:colOff>266700</xdr:colOff>
      <xdr:row>13</xdr:row>
      <xdr:rowOff>38100</xdr:rowOff>
    </xdr:to>
    <xdr:sp macro="" textlink="'P &amp; C Analysis'!J7">
      <xdr:nvSpPr>
        <xdr:cNvPr id="2142" name="TextBox 2141">
          <a:extLst>
            <a:ext uri="{FF2B5EF4-FFF2-40B4-BE49-F238E27FC236}">
              <a16:creationId xmlns:a16="http://schemas.microsoft.com/office/drawing/2014/main" id="{C532719D-C90A-42AF-BC1D-096BD84D497E}"/>
            </a:ext>
          </a:extLst>
        </xdr:cNvPr>
        <xdr:cNvSpPr txBox="1"/>
      </xdr:nvSpPr>
      <xdr:spPr>
        <a:xfrm>
          <a:off x="10617942" y="2328212"/>
          <a:ext cx="621558" cy="18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AA48B7DA-CCB3-4FA9-99DB-403F3C61E6A2}" type="TxLink">
            <a:rPr lang="en-US" sz="1200" b="1" i="0" u="none" strike="noStrike" kern="1200">
              <a:solidFill>
                <a:srgbClr val="4DC1F5"/>
              </a:solidFill>
              <a:latin typeface="Calibri"/>
              <a:ea typeface="+mn-ea"/>
              <a:cs typeface="Calibri"/>
            </a:rPr>
            <a:pPr marL="0" indent="0" algn="ctr"/>
            <a:t>60.1%</a:t>
          </a:fld>
          <a:endParaRPr lang="en-US" sz="1200" b="1" i="0" u="none" strike="noStrike" kern="1200">
            <a:solidFill>
              <a:srgbClr val="4DC1F5"/>
            </a:solidFill>
            <a:latin typeface="Calibri"/>
            <a:ea typeface="+mn-ea"/>
            <a:cs typeface="Calibri"/>
          </a:endParaRPr>
        </a:p>
      </xdr:txBody>
    </xdr:sp>
    <xdr:clientData/>
  </xdr:twoCellAnchor>
  <xdr:twoCellAnchor>
    <xdr:from>
      <xdr:col>16</xdr:col>
      <xdr:colOff>483961</xdr:colOff>
      <xdr:row>13</xdr:row>
      <xdr:rowOff>13270</xdr:rowOff>
    </xdr:from>
    <xdr:to>
      <xdr:col>18</xdr:col>
      <xdr:colOff>342900</xdr:colOff>
      <xdr:row>14</xdr:row>
      <xdr:rowOff>76200</xdr:rowOff>
    </xdr:to>
    <xdr:sp macro="" textlink="'Time Analysis'!G4">
      <xdr:nvSpPr>
        <xdr:cNvPr id="2143" name="TextBox 2142">
          <a:extLst>
            <a:ext uri="{FF2B5EF4-FFF2-40B4-BE49-F238E27FC236}">
              <a16:creationId xmlns:a16="http://schemas.microsoft.com/office/drawing/2014/main" id="{663F6179-22EC-4A80-84F8-53D4E8233B5A}"/>
            </a:ext>
          </a:extLst>
        </xdr:cNvPr>
        <xdr:cNvSpPr txBox="1"/>
      </xdr:nvSpPr>
      <xdr:spPr>
        <a:xfrm>
          <a:off x="10208532" y="2489770"/>
          <a:ext cx="1074511" cy="2534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of</a:t>
          </a:r>
          <a:r>
            <a:rPr lang="en-US" sz="1100" b="0" kern="1200" baseline="0">
              <a:solidFill>
                <a:schemeClr val="tx1">
                  <a:lumMod val="85000"/>
                  <a:lumOff val="15000"/>
                </a:schemeClr>
              </a:solidFill>
            </a:rPr>
            <a:t> Total </a:t>
          </a:r>
          <a:r>
            <a:rPr lang="en-US" sz="1200" b="1" kern="1200" baseline="0">
              <a:solidFill>
                <a:schemeClr val="tx1">
                  <a:lumMod val="85000"/>
                  <a:lumOff val="15000"/>
                </a:schemeClr>
              </a:solidFill>
            </a:rPr>
            <a:t>Profit</a:t>
          </a:r>
          <a:endParaRPr lang="en-US" sz="1200" b="1" kern="1200">
            <a:solidFill>
              <a:schemeClr val="tx1">
                <a:lumMod val="85000"/>
                <a:lumOff val="15000"/>
              </a:schemeClr>
            </a:solidFill>
          </a:endParaRPr>
        </a:p>
      </xdr:txBody>
    </xdr:sp>
    <xdr:clientData/>
  </xdr:twoCellAnchor>
  <xdr:twoCellAnchor editAs="oneCell">
    <xdr:from>
      <xdr:col>13</xdr:col>
      <xdr:colOff>214520</xdr:colOff>
      <xdr:row>0</xdr:row>
      <xdr:rowOff>28577</xdr:rowOff>
    </xdr:from>
    <xdr:to>
      <xdr:col>19</xdr:col>
      <xdr:colOff>9525</xdr:colOff>
      <xdr:row>2</xdr:row>
      <xdr:rowOff>28575</xdr:rowOff>
    </xdr:to>
    <mc:AlternateContent xmlns:mc="http://schemas.openxmlformats.org/markup-compatibility/2006">
      <mc:Choice xmlns:a14="http://schemas.microsoft.com/office/drawing/2010/main" Requires="a14">
        <xdr:graphicFrame macro="">
          <xdr:nvGraphicFramePr>
            <xdr:cNvPr id="2056" name="Region_Name">
              <a:extLst>
                <a:ext uri="{FF2B5EF4-FFF2-40B4-BE49-F238E27FC236}">
                  <a16:creationId xmlns:a16="http://schemas.microsoft.com/office/drawing/2014/main" id="{996EC92B-DDA7-49AA-B84A-76B75843582E}"/>
                </a:ext>
              </a:extLst>
            </xdr:cNvPr>
            <xdr:cNvGraphicFramePr/>
          </xdr:nvGraphicFramePr>
          <xdr:xfrm>
            <a:off x="0" y="0"/>
            <a:ext cx="0" cy="0"/>
          </xdr:xfrm>
          <a:graphic>
            <a:graphicData uri="http://schemas.microsoft.com/office/drawing/2010/slicer">
              <sle:slicer xmlns:sle="http://schemas.microsoft.com/office/drawing/2010/slicer" name="Region_Name"/>
            </a:graphicData>
          </a:graphic>
        </xdr:graphicFrame>
      </mc:Choice>
      <mc:Fallback>
        <xdr:sp macro="" textlink="">
          <xdr:nvSpPr>
            <xdr:cNvPr id="0" name=""/>
            <xdr:cNvSpPr>
              <a:spLocks noTextEdit="1"/>
            </xdr:cNvSpPr>
          </xdr:nvSpPr>
          <xdr:spPr>
            <a:xfrm>
              <a:off x="8115734" y="28577"/>
              <a:ext cx="3441720" cy="38099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257176</xdr:colOff>
      <xdr:row>0</xdr:row>
      <xdr:rowOff>62476</xdr:rowOff>
    </xdr:from>
    <xdr:to>
      <xdr:col>8</xdr:col>
      <xdr:colOff>533400</xdr:colOff>
      <xdr:row>1</xdr:row>
      <xdr:rowOff>152400</xdr:rowOff>
    </xdr:to>
    <xdr:sp macro="[0]!Clearfilters" textlink="">
      <xdr:nvSpPr>
        <xdr:cNvPr id="25" name="TextBox 24">
          <a:extLst>
            <a:ext uri="{FF2B5EF4-FFF2-40B4-BE49-F238E27FC236}">
              <a16:creationId xmlns:a16="http://schemas.microsoft.com/office/drawing/2014/main" id="{0F4B6946-6777-4000-AA64-323380E4A548}"/>
            </a:ext>
          </a:extLst>
        </xdr:cNvPr>
        <xdr:cNvSpPr txBox="1"/>
      </xdr:nvSpPr>
      <xdr:spPr>
        <a:xfrm>
          <a:off x="4524376" y="62476"/>
          <a:ext cx="885824" cy="280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kern="1200">
              <a:solidFill>
                <a:schemeClr val="bg1"/>
              </a:solidFill>
            </a:rPr>
            <a:t>Clearfilters</a:t>
          </a:r>
        </a:p>
      </xdr:txBody>
    </xdr:sp>
    <xdr:clientData/>
  </xdr:twoCellAnchor>
  <xdr:twoCellAnchor>
    <xdr:from>
      <xdr:col>0</xdr:col>
      <xdr:colOff>400502</xdr:colOff>
      <xdr:row>2</xdr:row>
      <xdr:rowOff>12130</xdr:rowOff>
    </xdr:from>
    <xdr:to>
      <xdr:col>8</xdr:col>
      <xdr:colOff>54427</xdr:colOff>
      <xdr:row>3</xdr:row>
      <xdr:rowOff>83004</xdr:rowOff>
    </xdr:to>
    <xdr:sp macro="" textlink="'Time Analysis'!G4">
      <xdr:nvSpPr>
        <xdr:cNvPr id="2101" name="TextBox 2100">
          <a:extLst>
            <a:ext uri="{FF2B5EF4-FFF2-40B4-BE49-F238E27FC236}">
              <a16:creationId xmlns:a16="http://schemas.microsoft.com/office/drawing/2014/main" id="{B38E7A22-A84B-4352-8124-F8ED875F5ADB}"/>
            </a:ext>
          </a:extLst>
        </xdr:cNvPr>
        <xdr:cNvSpPr txBox="1"/>
      </xdr:nvSpPr>
      <xdr:spPr>
        <a:xfrm>
          <a:off x="400502" y="393130"/>
          <a:ext cx="4516211" cy="26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0" kern="1200">
              <a:solidFill>
                <a:schemeClr val="tx1">
                  <a:lumMod val="85000"/>
                  <a:lumOff val="15000"/>
                </a:schemeClr>
              </a:solidFill>
            </a:rPr>
            <a:t>The</a:t>
          </a:r>
          <a:r>
            <a:rPr lang="en-US" sz="1100" b="0" kern="1200" baseline="0">
              <a:solidFill>
                <a:schemeClr val="tx1">
                  <a:lumMod val="85000"/>
                  <a:lumOff val="15000"/>
                </a:schemeClr>
              </a:solidFill>
            </a:rPr>
            <a:t> percentages are showing changes between current year and last year</a:t>
          </a:r>
          <a:endParaRPr lang="en-US" sz="1100" b="0" kern="1200">
            <a:solidFill>
              <a:schemeClr val="tx1">
                <a:lumMod val="85000"/>
                <a:lumOff val="15000"/>
              </a:schemeClr>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08680557" backgroundQuery="1" createdVersion="8" refreshedVersion="8" minRefreshableVersion="3" recordCount="0" supportSubquery="1" supportAdvancedDrill="1" xr:uid="{1290C18D-8C7A-44CF-8FE8-13E5DA33D52F}">
  <cacheSource type="external" connectionId="7"/>
  <cacheFields count="3">
    <cacheField name="[Regions].[Region_Name].[Region_Name]" caption="Region_Name" numFmtId="0" hierarchy="28" level="1">
      <sharedItems count="5">
        <s v="Brăila"/>
        <s v="Craiova"/>
        <s v="Galați"/>
        <s v="Ploiești"/>
        <s v="Târgu Mureș"/>
      </sharedItems>
    </cacheField>
    <cacheField name="[Measures].[Sum of Profit]" caption="Sum of Profit" numFmtId="0" hierarchy="42" level="32767"/>
    <cacheField name="[Orders].[Year].[Year]" caption="Year" numFmtId="0" hierarchy="15"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2"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fieldsUsage count="2">
        <fieldUsage x="-1"/>
        <fieldUsage x="2"/>
      </fieldsUsage>
    </cacheHierarchy>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0"/>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19328703" backgroundQuery="1" createdVersion="8" refreshedVersion="8" minRefreshableVersion="3" recordCount="0" supportSubquery="1" supportAdvancedDrill="1" xr:uid="{8E90C056-E0A5-46C5-8D85-ADFA32F217FE}">
  <cacheSource type="external" connectionId="7"/>
  <cacheFields count="3">
    <cacheField name="[Measures].[Sum of Profit]" caption="Sum of Profit" numFmtId="0" hierarchy="42" level="32767"/>
    <cacheField name="[Orders].[Weektypes].[Weektypes]" caption="Weektypes" numFmtId="0" hierarchy="23" level="1">
      <sharedItems count="2">
        <s v="Weekday"/>
        <s v="Weekend"/>
      </sharedItems>
    </cacheField>
    <cacheField name="[Regions].[Region_Name].[Region_Name]" caption="Region_Name" numFmtId="0" hierarchy="28"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2"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2" memberValueDatatype="130" unbalanced="0">
      <fieldsUsage count="2">
        <fieldUsage x="-1"/>
        <fieldUsage x="1"/>
      </fieldsUsage>
    </cacheHierarchy>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2"/>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20138888" backgroundQuery="1" createdVersion="8" refreshedVersion="8" minRefreshableVersion="3" recordCount="0" supportSubquery="1" supportAdvancedDrill="1" xr:uid="{592A5C65-0255-486B-B154-CA7B2401A665}">
  <cacheSource type="external" connectionId="7"/>
  <cacheFields count="4">
    <cacheField name="[Measures].[Sum of Profit]" caption="Sum of Profit" numFmtId="0" hierarchy="42" level="32767"/>
    <cacheField name="[Products].[Product_Name].[Product_Name]" caption="Product_Name" numFmtId="0" hierarchy="25" level="1">
      <sharedItems count="5">
        <s v="Air Fryer"/>
        <s v="Camera Accessories"/>
        <s v="Earbuds"/>
        <s v="Televisions"/>
        <s v="Treadmill"/>
      </sharedItems>
    </cacheField>
    <cacheField name="[Regions].[Region_Name].[Region_Name]" caption="Region_Name" numFmtId="0" hierarchy="28" level="1">
      <sharedItems containsSemiMixedTypes="0" containsNonDate="0" containsString="0"/>
    </cacheField>
    <cacheField name="Dummy0" numFmtId="0" hierarchy="45" level="32767">
      <extLst>
        <ext xmlns:x14="http://schemas.microsoft.com/office/spreadsheetml/2009/9/main" uri="{63CAB8AC-B538-458d-9737-405883B0398D}">
          <x14:cacheField ignore="1"/>
        </ext>
      </extLst>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1"/>
      </fieldsUsage>
    </cacheHierarchy>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2"/>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y uniqueName="Dummy0" caption="All Measures" measure="1" count="0">
      <extLst>
        <ext xmlns:x14="http://schemas.microsoft.com/office/spreadsheetml/2009/9/main" uri="{8CF416AD-EC4C-4aba-99F5-12A058AE0983}">
          <x14:cacheHierarchy ignore="1"/>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20717596" backgroundQuery="1" createdVersion="8" refreshedVersion="8" minRefreshableVersion="3" recordCount="0" supportSubquery="1" supportAdvancedDrill="1" xr:uid="{181F19A4-BB5B-4897-BC74-0AC99A3D11C0}">
  <cacheSource type="external" connectionId="7"/>
  <cacheFields count="3">
    <cacheField name="[Measures].[Sum of Profit]" caption="Sum of Profit" numFmtId="0" hierarchy="42" level="32767"/>
    <cacheField name="[Products].[Product_Category].[Product_Category]" caption="Product_Category" numFmtId="0" hierarchy="26" level="1">
      <sharedItems count="3">
        <s v="Electronics"/>
        <s v="Kitchen Appliances"/>
        <s v="Sports"/>
      </sharedItems>
    </cacheField>
    <cacheField name="[Regions].[Region_Name].[Region_Name]" caption="Region_Name" numFmtId="0" hierarchy="28"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2" memberValueDatatype="130" unbalanced="0">
      <fieldsUsage count="2">
        <fieldUsage x="-1"/>
        <fieldUsage x="1"/>
      </fieldsUsage>
    </cacheHierarchy>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2"/>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3.550689236108" backgroundQuery="1" createdVersion="3" refreshedVersion="8" minRefreshableVersion="3" recordCount="0" supportSubquery="1" supportAdvancedDrill="1" xr:uid="{DC8EBC30-E98E-46C7-BDFC-A57F635D3451}">
  <cacheSource type="external" connectionId="7">
    <extLst>
      <ext xmlns:x14="http://schemas.microsoft.com/office/spreadsheetml/2009/9/main" uri="{F057638F-6D5F-4e77-A914-E7F072B9BCA8}">
        <x14:sourceConnection name="ThisWorkbookDataModel"/>
      </ext>
    </extLst>
  </cacheSource>
  <cacheFields count="0"/>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extLst>
    <ext xmlns:x14="http://schemas.microsoft.com/office/spreadsheetml/2009/9/main" uri="{725AE2AE-9491-48be-B2B4-4EB974FC3084}">
      <x14:pivotCacheDefinition slicerData="1" pivotCacheId="38474875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14351853" backgroundQuery="1" createdVersion="8" refreshedVersion="8" minRefreshableVersion="3" recordCount="0" supportSubquery="1" supportAdvancedDrill="1" xr:uid="{C9839928-588B-479E-A038-91BAACC5B552}">
  <cacheSource type="external" connectionId="7"/>
  <cacheFields count="3">
    <cacheField name="[Measures].[Sum of Profit]" caption="Sum of Profit" numFmtId="0" hierarchy="42" level="32767"/>
    <cacheField name="[Orders].[Month Name].[Month Name]" caption="Month Name" numFmtId="0" hierarchy="19" level="1">
      <sharedItems count="12">
        <s v="Jan"/>
        <s v="Feb"/>
        <s v="Mar"/>
        <s v="Apr"/>
        <s v="May"/>
        <s v="Jun"/>
        <s v="Jul"/>
        <s v="Aug"/>
        <s v="Sep"/>
        <s v="Oct"/>
        <s v="Nov"/>
        <s v="Dec"/>
      </sharedItems>
    </cacheField>
    <cacheField name="[Regions].[Region_Name].[Region_Name]" caption="Region_Name" numFmtId="0" hierarchy="28"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1"/>
      </fieldsUsage>
    </cacheHierarchy>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2"/>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14930554" backgroundQuery="1" createdVersion="8" refreshedVersion="8" minRefreshableVersion="3" recordCount="0" supportSubquery="1" supportAdvancedDrill="1" xr:uid="{7A60E08F-E322-4EFC-84D4-6FDA339960E0}">
  <cacheSource type="external" connectionId="7"/>
  <cacheFields count="8">
    <cacheField name="[Measures].[Total Orders]" caption="Total Orders" numFmtId="0" hierarchy="32" level="32767"/>
    <cacheField name="[Measures].[Sum of Total_Sales]" caption="Sum of Total_Sales" numFmtId="0" hierarchy="41" level="32767"/>
    <cacheField name="[Measures].[Sum of Profit]" caption="Sum of Profit" numFmtId="0" hierarchy="42" level="32767"/>
    <cacheField name="[Measures].[Sum of Quantity_Sold]" caption="Sum of Quantity_Sold" numFmtId="0" hierarchy="43" level="32767"/>
    <cacheField name="[Measures].[% Profit Margin]" caption="% Profit Margin" numFmtId="0" hierarchy="33" level="32767"/>
    <cacheField name="[Orders].[Year].[Year]" caption="Year" numFmtId="0" hierarchy="15"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Orders].[Year].&amp;[2022]"/>
            <x15:cachedUniqueName index="1" name="[Orders].[Year].&amp;[2023]"/>
            <x15:cachedUniqueName index="2" name="[Orders].[Year].&amp;[2024]"/>
          </x15:cachedUniqueNames>
        </ext>
      </extLst>
    </cacheField>
    <cacheField name="[Orders].[Month Name].[Month Name]" caption="Month Name" numFmtId="0" hierarchy="19" level="1">
      <sharedItems containsSemiMixedTypes="0" containsNonDate="0" containsString="0"/>
    </cacheField>
    <cacheField name="[Regions].[Region_Name].[Region_Name]" caption="Region_Name" numFmtId="0" hierarchy="28"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fieldsUsage count="2">
        <fieldUsage x="-1"/>
        <fieldUsage x="5"/>
      </fieldsUsage>
    </cacheHierarchy>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6"/>
      </fieldsUsage>
    </cacheHierarchy>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7"/>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oneField="1">
      <fieldsUsage count="1">
        <fieldUsage x="0"/>
      </fieldsUsage>
    </cacheHierarchy>
    <cacheHierarchy uniqueName="[Measures].[% Profit Margin]" caption="% Profit Margin" measure="1" displayFolder="" measureGroup="All Measures" count="0" oneField="1">
      <fieldsUsage count="1">
        <fieldUsage x="4"/>
      </fieldsUsage>
    </cacheHierarchy>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oneField="1" hidden="1">
      <fieldsUsage count="1">
        <fieldUsage x="3"/>
      </fieldsUsage>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15625" backgroundQuery="1" createdVersion="8" refreshedVersion="8" minRefreshableVersion="3" recordCount="0" supportSubquery="1" supportAdvancedDrill="1" xr:uid="{F9587CEF-6EEF-4020-A6F6-D16235E27134}">
  <cacheSource type="external" connectionId="7"/>
  <cacheFields count="6">
    <cacheField name="[Measures].[Total Orders]" caption="Total Orders" numFmtId="0" hierarchy="32" level="32767"/>
    <cacheField name="[Measures].[Sum of Total_Sales]" caption="Sum of Total_Sales" numFmtId="0" hierarchy="41" level="32767"/>
    <cacheField name="[Measures].[Sum of Profit]" caption="Sum of Profit" numFmtId="0" hierarchy="42" level="32767"/>
    <cacheField name="[Measures].[Sum of Quantity_Sold]" caption="Sum of Quantity_Sold" numFmtId="0" hierarchy="43" level="32767"/>
    <cacheField name="[Measures].[% Profit Margin]" caption="% Profit Margin" numFmtId="0" hierarchy="33" level="32767"/>
    <cacheField name="[Regions].[Region_Name].[Region_Name]" caption="Region_Name" numFmtId="0" hierarchy="28"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5"/>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oneField="1">
      <fieldsUsage count="1">
        <fieldUsage x="0"/>
      </fieldsUsage>
    </cacheHierarchy>
    <cacheHierarchy uniqueName="[Measures].[% Profit Margin]" caption="% Profit Margin" measure="1" displayFolder="" measureGroup="All Measures" count="0" oneField="1">
      <fieldsUsage count="1">
        <fieldUsage x="4"/>
      </fieldsUsage>
    </cacheHierarchy>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oneField="1" hidden="1">
      <fieldsUsage count="1">
        <fieldUsage x="3"/>
      </fieldsUsage>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16203701" backgroundQuery="1" createdVersion="8" refreshedVersion="8" minRefreshableVersion="3" recordCount="0" supportSubquery="1" supportAdvancedDrill="1" xr:uid="{F6267CB3-10B4-4CB4-B722-930F123BF6B3}">
  <cacheSource type="external" connectionId="7"/>
  <cacheFields count="3">
    <cacheField name="[Orders].[Year].[Year]" caption="Year" numFmtId="0" hierarchy="15"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Orders].[Year].&amp;[2022]"/>
            <x15:cachedUniqueName index="1" name="[Orders].[Year].&amp;[2023]"/>
            <x15:cachedUniqueName index="2" name="[Orders].[Year].&amp;[2024]"/>
          </x15:cachedUniqueNames>
        </ext>
      </extLst>
    </cacheField>
    <cacheField name="[Orders].[Month Name].[Month Name]" caption="Month Name" numFmtId="0" hierarchy="19" level="1">
      <sharedItems containsSemiMixedTypes="0" containsNonDate="0" containsString="0"/>
    </cacheField>
    <cacheField name="[Regions].[Region_Name].[Region_Name]" caption="Region_Name" numFmtId="0" hierarchy="28"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fieldsUsage count="2">
        <fieldUsage x="-1"/>
        <fieldUsage x="0"/>
      </fieldsUsage>
    </cacheHierarchy>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1"/>
      </fieldsUsage>
    </cacheHierarchy>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2"/>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17013886" backgroundQuery="1" createdVersion="8" refreshedVersion="8" minRefreshableVersion="3" recordCount="0" supportSubquery="1" supportAdvancedDrill="1" xr:uid="{C4453B20-4AC4-4BF7-BDE6-2AA5E4691FCE}">
  <cacheSource type="external" connectionId="7"/>
  <cacheFields count="7">
    <cacheField name="[Measures].[Total Orders]" caption="Total Orders" numFmtId="0" hierarchy="32" level="32767"/>
    <cacheField name="[Measures].[Sum of Total_Sales]" caption="Sum of Total_Sales" numFmtId="0" hierarchy="41" level="32767"/>
    <cacheField name="[Measures].[Sum of Profit]" caption="Sum of Profit" numFmtId="0" hierarchy="42" level="32767"/>
    <cacheField name="[Measures].[% Profit Margin]" caption="% Profit Margin" numFmtId="0" hierarchy="33" level="32767"/>
    <cacheField name="[Orders].[Year].[Year]" caption="Year" numFmtId="0" hierarchy="15"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Orders].[Year].&amp;[2022]"/>
            <x15:cachedUniqueName index="1" name="[Orders].[Year].&amp;[2023]"/>
            <x15:cachedUniqueName index="2" name="[Orders].[Year].&amp;[2024]"/>
          </x15:cachedUniqueNames>
        </ext>
      </extLst>
    </cacheField>
    <cacheField name="[Orders].[Month Name].[Month Name]" caption="Month Name" numFmtId="0" hierarchy="19" level="1">
      <sharedItems containsSemiMixedTypes="0" containsNonDate="0" containsString="0"/>
    </cacheField>
    <cacheField name="[Regions].[Region_Name].[Region_Name]" caption="Region_Name" numFmtId="0" hierarchy="28"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fieldsUsage count="2">
        <fieldUsage x="-1"/>
        <fieldUsage x="4"/>
      </fieldsUsage>
    </cacheHierarchy>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5"/>
      </fieldsUsage>
    </cacheHierarchy>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6"/>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oneField="1">
      <fieldsUsage count="1">
        <fieldUsage x="0"/>
      </fieldsUsage>
    </cacheHierarchy>
    <cacheHierarchy uniqueName="[Measures].[% Profit Margin]" caption="% Profit Margin" measure="1" displayFolder="" measureGroup="All Measures" count="0" oneField="1">
      <fieldsUsage count="1">
        <fieldUsage x="3"/>
      </fieldsUsage>
    </cacheHierarchy>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17592594" backgroundQuery="1" createdVersion="8" refreshedVersion="8" minRefreshableVersion="3" recordCount="0" supportSubquery="1" supportAdvancedDrill="1" xr:uid="{D4D3245B-6831-4412-9BBE-83BB9569CBED}">
  <cacheSource type="external" connectionId="7"/>
  <cacheFields count="3">
    <cacheField name="[Orders].[Day_of_Week].[Day_of_Week]" caption="Day_of_Week" numFmtId="0" hierarchy="17" level="1">
      <sharedItems count="7">
        <s v="Sun"/>
        <s v="Mon"/>
        <s v="Tue"/>
        <s v="Wed"/>
        <s v="Thu"/>
        <s v="Fri"/>
        <s v="Sat"/>
      </sharedItems>
    </cacheField>
    <cacheField name="[Measures].[Sum of Profit]" caption="Sum of Profit" numFmtId="0" hierarchy="42" level="32767"/>
    <cacheField name="[Regions].[Region_Name].[Region_Name]" caption="Region_Name" numFmtId="0" hierarchy="28"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2" memberValueDatatype="130" unbalanced="0">
      <fieldsUsage count="2">
        <fieldUsage x="-1"/>
        <fieldUsage x="0"/>
      </fieldsUsage>
    </cacheHierarchy>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2"/>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18171295" backgroundQuery="1" createdVersion="8" refreshedVersion="8" minRefreshableVersion="3" recordCount="0" supportSubquery="1" supportAdvancedDrill="1" xr:uid="{0C5DCB59-60D1-48B5-906A-B7ECFA3D9A2C}">
  <cacheSource type="external" connectionId="7"/>
  <cacheFields count="3">
    <cacheField name="[Measures].[Sum of Profit]" caption="Sum of Profit" numFmtId="0" hierarchy="42" level="32767"/>
    <cacheField name="[Orders].[Day_Part].[Day_Part]" caption="Day_Part" numFmtId="0" hierarchy="21" level="1">
      <sharedItems count="4">
        <s v="Afternoon"/>
        <s v="Evening"/>
        <s v="Morning"/>
        <s v="Night"/>
      </sharedItems>
    </cacheField>
    <cacheField name="[Regions].[Region_Name].[Region_Name]" caption="Region_Name" numFmtId="0" hierarchy="28" level="1">
      <sharedItems containsSemiMixedTypes="0" containsNonDate="0" containsString="0"/>
    </cacheField>
  </cacheFields>
  <cacheHierarchies count="4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2" memberValueDatatype="130" unbalanced="0">
      <fieldsUsage count="2">
        <fieldUsage x="-1"/>
        <fieldUsage x="1"/>
      </fieldsUsage>
    </cacheHierarchy>
    <cacheHierarchy uniqueName="[Orders].[Quarter]" caption="Quarter" attribute="1" defaultMemberUniqueName="[Orders].[Quarter].[All]" allUniqueName="[Orders].[Quarter].[All]" dimensionUniqueName="[Orders]" displayFolder="" count="0" memberValueDatatype="130" unbalanced="0"/>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2"/>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ng" refreshedDate="45664.579018750002" backgroundQuery="1" createdVersion="8" refreshedVersion="8" minRefreshableVersion="3" recordCount="0" supportSubquery="1" supportAdvancedDrill="1" xr:uid="{14362169-75F3-49FA-BD4B-1A933DF05B28}">
  <cacheSource type="external" connectionId="7"/>
  <cacheFields count="4">
    <cacheField name="[Measures].[Sum of Profit]" caption="Sum of Profit" numFmtId="0" hierarchy="42" level="32767"/>
    <cacheField name="[Orders].[Quarter].[Quarter]" caption="Quarter" numFmtId="0" hierarchy="22" level="1">
      <sharedItems count="4">
        <s v="Qtr- 1"/>
        <s v="Qtr- 2"/>
        <s v="Qtr- 3"/>
        <s v="Qtr- 4"/>
      </sharedItems>
    </cacheField>
    <cacheField name="[Regions].[Region_Name].[Region_Name]" caption="Region_Name" numFmtId="0" hierarchy="28" level="1">
      <sharedItems containsSemiMixedTypes="0" containsNonDate="0" containsString="0"/>
    </cacheField>
    <cacheField name="Dummy0" numFmtId="0" hierarchy="45" level="32767">
      <extLst>
        <ext xmlns:x14="http://schemas.microsoft.com/office/spreadsheetml/2009/9/main" uri="{63CAB8AC-B538-458d-9737-405883B0398D}">
          <x14:cacheField ignore="1"/>
        </ext>
      </extLst>
    </cacheField>
  </cacheFields>
  <cacheHierarchies count="46">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Customer_Name]" caption="Customer_Name" attribute="1" defaultMemberUniqueName="[Customers].[Customer_Name].[All]" allUniqueName="[Customers].[Customer_Name].[All]" dimensionUniqueName="[Customers]" displayFolder="" count="0" memberValueDatatype="130" unbalanced="0"/>
    <cacheHierarchy uniqueName="[Customers].[Region_ID]" caption="Region_ID" attribute="1" defaultMemberUniqueName="[Customers].[Region_ID].[All]" allUniqueName="[Customers].[Region_ID].[All]" dimensionUniqueName="[Customers]"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Product_ID]" caption="Product_ID" attribute="1" defaultMemberUniqueName="[Orders].[Product_ID].[All]" allUniqueName="[Orders].[Product_ID].[All]" dimensionUniqueName="[Orders]" displayFolder="" count="0" memberValueDatatype="20" unbalanced="0"/>
    <cacheHierarchy uniqueName="[Orders].[Sales_Rep_ID]" caption="Sales_Rep_ID" attribute="1" defaultMemberUniqueName="[Orders].[Sales_Rep_ID].[All]" allUniqueName="[Orders].[Sales_Rep_ID].[All]" dimensionUniqueName="[Orders]" displayFolder="" count="0" memberValueDatatype="20" unbalanced="0"/>
    <cacheHierarchy uniqueName="[Orders].[Region_ID]" caption="Region_ID" attribute="1" defaultMemberUniqueName="[Orders].[Region_ID].[All]" allUniqueName="[Orders].[Region_ID].[All]" dimensionUniqueName="[Orders]" displayFolder="" count="0" memberValueDatatype="20" unbalanced="0"/>
    <cacheHierarchy uniqueName="[Orders].[Quantity_Sold]" caption="Quantity_Sold" attribute="1" defaultMemberUniqueName="[Orders].[Quantity_Sold].[All]" allUniqueName="[Orders].[Quantity_Sold].[All]" dimensionUniqueName="[Orders]" displayFolder="" count="0" memberValueDatatype="20" unbalanced="0"/>
    <cacheHierarchy uniqueName="[Orders].[Unit_Price]" caption="Unit_Price" attribute="1" defaultMemberUniqueName="[Orders].[Unit_Price].[All]" allUniqueName="[Orders].[Unit_Price].[All]" dimensionUniqueName="[Orders]" displayFolder="" count="0" memberValueDatatype="5" unbalanced="0"/>
    <cacheHierarchy uniqueName="[Orders].[Total_Sales]" caption="Total_Sales" attribute="1" defaultMemberUniqueName="[Orders].[Total_Sales].[All]" allUniqueName="[Orders].[Total_Sales].[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Return_Flag]" caption="Return_Flag" attribute="1" defaultMemberUniqueName="[Orders].[Return_Flag].[All]" allUniqueName="[Orders].[Return_Flag].[All]" dimensionUniqueName="[Orders]" displayFolder="" count="0" memberValueDatatype="11" unbalanced="0"/>
    <cacheHierarchy uniqueName="[Orders].[Time]" caption="Time" attribute="1" time="1" defaultMemberUniqueName="[Orders].[Time].[All]" allUniqueName="[Orders].[Time].[All]" dimensionUniqueName="[Orders]" displayFolder="" count="0" memberValueDatatype="7" unbalanced="0"/>
    <cacheHierarchy uniqueName="[Orders].[Year]" caption="Year" attribute="1" defaultMemberUniqueName="[Orders].[Year].[All]" allUniqueName="[Orders].[Year].[All]" dimensionUniqueName="[Orders]" displayFolder="" count="2" memberValueDatatype="20" unbalanced="0"/>
    <cacheHierarchy uniqueName="[Orders].[Month]" caption="Month" attribute="1" defaultMemberUniqueName="[Orders].[Month].[All]" allUniqueName="[Orders].[Month].[All]" dimensionUniqueName="[Orders]" displayFolder="" count="0" memberValueDatatype="20" unbalanced="0"/>
    <cacheHierarchy uniqueName="[Orders].[Day_of_Week]" caption="Day_of_Week" attribute="1" defaultMemberUniqueName="[Orders].[Day_of_Week].[All]" allUniqueName="[Orders].[Day_of_Week].[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Week_Day]" caption="Week_Day" attribute="1" defaultMemberUniqueName="[Orders].[Week_Day].[All]" allUniqueName="[Orders].[Week_Day].[All]" dimensionUniqueName="[Orders]" displayFolder="" count="0" memberValueDatatype="20" unbalanced="0"/>
    <cacheHierarchy uniqueName="[Orders].[Day_Part]" caption="Day_Part" attribute="1" defaultMemberUniqueName="[Orders].[Day_Part].[All]" allUniqueName="[Orders].[Day_Part].[All]" dimensionUniqueName="[Orders]" displayFolder="" count="0" memberValueDatatype="130" unbalanced="0"/>
    <cacheHierarchy uniqueName="[Orders].[Quarter]" caption="Quarter" attribute="1" defaultMemberUniqueName="[Orders].[Quarter].[All]" allUniqueName="[Orders].[Quarter].[All]" dimensionUniqueName="[Orders]" displayFolder="" count="2" memberValueDatatype="130" unbalanced="0">
      <fieldsUsage count="2">
        <fieldUsage x="-1"/>
        <fieldUsage x="1"/>
      </fieldsUsage>
    </cacheHierarchy>
    <cacheHierarchy uniqueName="[Orders].[Weektypes]" caption="Weektypes" attribute="1" defaultMemberUniqueName="[Orders].[Weektypes].[All]" allUniqueName="[Orders].[Weektypes].[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Regions].[Region_ID]" caption="Region_ID" attribute="1" defaultMemberUniqueName="[Regions].[Region_ID].[All]" allUniqueName="[Regions].[Region_ID].[All]" dimensionUniqueName="[Regions]" displayFolder="" count="0" memberValueDatatype="20" unbalanced="0"/>
    <cacheHierarchy uniqueName="[Regions].[Region_Name]" caption="Region_Name" attribute="1" defaultMemberUniqueName="[Regions].[Region_Name].[All]" allUniqueName="[Regions].[Region_Name].[All]" dimensionUniqueName="[Regions]" displayFolder="" count="2" memberValueDatatype="130" unbalanced="0">
      <fieldsUsage count="2">
        <fieldUsage x="-1"/>
        <fieldUsage x="2"/>
      </fieldsUsage>
    </cacheHierarchy>
    <cacheHierarchy uniqueName="[Sales_Reps].[Sales_Rep_ID]" caption="Sales_Rep_ID" attribute="1" defaultMemberUniqueName="[Sales_Reps].[Sales_Rep_ID].[All]" allUniqueName="[Sales_Reps].[Sales_Rep_ID].[All]" dimensionUniqueName="[Sales_Reps]" displayFolder="" count="0" memberValueDatatype="20" unbalanced="0"/>
    <cacheHierarchy uniqueName="[Sales_Reps].[Sales_Rep_Name]" caption="Sales_Rep_Name" attribute="1" defaultMemberUniqueName="[Sales_Reps].[Sales_Rep_Name].[All]" allUniqueName="[Sales_Reps].[Sales_Rep_Name].[All]" dimensionUniqueName="[Sales_Reps]" displayFolder="" count="0" memberValueDatatype="130" unbalanced="0"/>
    <cacheHierarchy uniqueName="[Sales_Reps].[Hire_Date]" caption="Hire_Date" attribute="1" defaultMemberUniqueName="[Sales_Reps].[Hire_Date].[All]" allUniqueName="[Sales_Reps].[Hire_Date].[All]" dimensionUniqueName="[Sales_Reps]" displayFolder="" count="0" memberValueDatatype="20" unbalanced="0"/>
    <cacheHierarchy uniqueName="[Measures].[Total Orders]" caption="Total Orders" measure="1" displayFolder="" measureGroup="All Measures" count="0"/>
    <cacheHierarchy uniqueName="[Measures].[% Profit Margin]" caption="% Profit Margin" measure="1" displayFolder="" measureGroup="All Measures" count="0"/>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Regions]" caption="__XL_Count Regions" measure="1" displayFolder="" measureGroup="Regions" count="0" hidden="1"/>
    <cacheHierarchy uniqueName="[Measures].[__XL_Count Sales_Reps]" caption="__XL_Count Sales_Reps" measure="1" displayFolder="" measureGroup="Sales_Reps" count="0" hidden="1"/>
    <cacheHierarchy uniqueName="[Measures].[__XL_Count All Measures]" caption="__XL_Count All Measures" measure="1" displayFolder="" measureGroup="All Measures" count="0" hidden="1"/>
    <cacheHierarchy uniqueName="[Measures].[__No measures defined]" caption="__No measures defined" measure="1" displayFolder="" count="0" hidden="1"/>
    <cacheHierarchy uniqueName="[Measures].[Sum of Total_Sales]" caption="Sum of Total_Sales" measure="1" displayFolder="" measureGroup="Order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Order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Quantity_Sold]" caption="Sum of Quantity_Sold" measure="1" displayFolder="" measureGroup="Ord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Orders" count="0" hidden="1">
      <extLst>
        <ext xmlns:x15="http://schemas.microsoft.com/office/spreadsheetml/2010/11/main" uri="{B97F6D7D-B522-45F9-BDA1-12C45D357490}">
          <x15:cacheHierarchy aggregatedColumn="15"/>
        </ext>
      </extLst>
    </cacheHierarchy>
    <cacheHierarchy uniqueName="Dummy0" caption="All Measures" measure="1" count="0">
      <extLst>
        <ext xmlns:x14="http://schemas.microsoft.com/office/spreadsheetml/2009/9/main" uri="{8CF416AD-EC4C-4aba-99F5-12A058AE0983}">
          <x14:cacheHierarchy ignore="1"/>
        </ext>
      </extLst>
    </cacheHierarchy>
  </cacheHierarchies>
  <kpis count="0"/>
  <dimensions count="7">
    <dimension name="All Measures" uniqueName="[All Measures]" caption="All Measures"/>
    <dimension name="Customers" uniqueName="[Customers]" caption="Customers"/>
    <dimension measure="1" name="Measures" uniqueName="[Measures]" caption="Measures"/>
    <dimension name="Orders" uniqueName="[Orders]" caption="Orders"/>
    <dimension name="Products" uniqueName="[Products]" caption="Products"/>
    <dimension name="Regions" uniqueName="[Regions]" caption="Regions"/>
    <dimension name="Sales_Reps" uniqueName="[Sales_Reps]" caption="Sales_Reps"/>
  </dimensions>
  <measureGroups count="6">
    <measureGroup name="All Measures" caption="All Measures"/>
    <measureGroup name="Customers" caption="Customers"/>
    <measureGroup name="Orders" caption="Orders"/>
    <measureGroup name="Products" caption="Products"/>
    <measureGroup name="Regions" caption="Regions"/>
    <measureGroup name="Sales_Reps" caption="Sales_Reps"/>
  </measureGroups>
  <maps count="10">
    <map measureGroup="0" dimension="0"/>
    <map measureGroup="1" dimension="1"/>
    <map measureGroup="1" dimension="5"/>
    <map measureGroup="2" dimension="3"/>
    <map measureGroup="2" dimension="4"/>
    <map measureGroup="2" dimension="5"/>
    <map measureGroup="2" dimension="6"/>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633583C-5E0E-4711-B9AB-33832BBB6E67}" name="PivotTable2" cacheId="1995" applyNumberFormats="0" applyBorderFormats="0" applyFontFormats="0" applyPatternFormats="0" applyAlignmentFormats="0" applyWidthHeightFormats="1" dataCaption="Values" tag="448960bf-db3c-409d-971a-eec76f9fd57a" updatedVersion="8" minRefreshableVersion="3" useAutoFormatting="1" subtotalHiddenItems="1" rowGrandTotals="0" colGrandTotals="0" itemPrintTitles="1" createdVersion="8" indent="0" compact="0" compactData="0" multipleFieldFilters="0">
  <location ref="B7:F10" firstHeaderRow="0" firstDataRow="1" firstDataCol="1"/>
  <pivotFields count="7">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axis="axisRow" compact="0" allDrilled="1" outline="0" subtotalTop="0" showAll="0" dataSourceSort="1" defaultSubtotal="0" defaultAttributeDrillState="1">
      <items count="3">
        <item x="0"/>
        <item x="1"/>
        <item x="2"/>
      </items>
    </pivotField>
    <pivotField compact="0" allDrilled="1" outline="0" subtotalTop="0" showAll="0" dataSourceSort="1" defaultSubtotal="0" defaultAttributeDrillState="1"/>
    <pivotField compact="0" allDrilled="1" outline="0" subtotalTop="0" showAll="0" dataSourceSort="1" defaultSubtotal="0" defaultAttributeDrillState="1"/>
  </pivotFields>
  <rowFields count="1">
    <field x="4"/>
  </rowFields>
  <rowItems count="3">
    <i>
      <x/>
    </i>
    <i>
      <x v="1"/>
    </i>
    <i>
      <x v="2"/>
    </i>
  </rowItems>
  <colFields count="1">
    <field x="-2"/>
  </colFields>
  <colItems count="4">
    <i>
      <x/>
    </i>
    <i i="1">
      <x v="1"/>
    </i>
    <i i="2">
      <x v="2"/>
    </i>
    <i i="3">
      <x v="3"/>
    </i>
  </colItems>
  <dataFields count="4">
    <dataField name="Orders" fld="0" subtotal="count" baseField="4" baseItem="0"/>
    <dataField name="Sales" fld="1" baseField="4" baseItem="0" numFmtId="5"/>
    <dataField name="Profit" fld="2" baseField="4" baseItem="0" numFmtId="5"/>
    <dataField name="% Profit" fld="3" subtotal="count" baseField="4" baseItem="0"/>
  </dataFields>
  <formats count="7">
    <format dxfId="31">
      <pivotArea outline="0" collapsedLevelsAreSubtotals="1" fieldPosition="0">
        <references count="1">
          <reference field="4294967294" count="1" selected="0">
            <x v="2"/>
          </reference>
        </references>
      </pivotArea>
    </format>
    <format dxfId="30">
      <pivotArea outline="0" collapsedLevelsAreSubtotals="1" fieldPosition="0">
        <references count="1">
          <reference field="4294967294" count="1" selected="0">
            <x v="1"/>
          </reference>
        </references>
      </pivotArea>
    </format>
    <format dxfId="29">
      <pivotArea type="all" dataOnly="0" outline="0" fieldPosition="0"/>
    </format>
    <format dxfId="28">
      <pivotArea outline="0" collapsedLevelsAreSubtotals="1" fieldPosition="0"/>
    </format>
    <format dxfId="27">
      <pivotArea field="4" type="button" dataOnly="0" labelOnly="1" outline="0" axis="axisRow" fieldPosition="0"/>
    </format>
    <format dxfId="26">
      <pivotArea dataOnly="0" labelOnly="1" outline="0" fieldPosition="0">
        <references count="1">
          <reference field="4" count="0"/>
        </references>
      </pivotArea>
    </format>
    <format dxfId="25">
      <pivotArea dataOnly="0" labelOnly="1" outline="0" fieldPosition="0">
        <references count="1">
          <reference field="4294967294" count="4">
            <x v="0"/>
            <x v="1"/>
            <x v="2"/>
            <x v="3"/>
          </reference>
        </references>
      </pivotArea>
    </format>
  </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Orders].[Month Name].&amp;[Jul]"/>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caption="Orders"/>
    <pivotHierarchy dragToRow="0" dragToCol="0" dragToPage="0" dragToData="1" caption="% 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caption="Profit"/>
    <pivotHierarchy dragToData="1" caption="Total Qty"/>
    <pivotHierarchy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ustomers]"/>
        <x15:activeTabTopLevelEntity name="[All Measu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56EF099-1174-4301-B6D8-94919D5FC2B4}" name="PivotTable1" cacheId="2013" applyNumberFormats="0" applyBorderFormats="0" applyFontFormats="0" applyPatternFormats="0" applyAlignmentFormats="0" applyWidthHeightFormats="1" dataCaption="Values" tag="2f8ad1c4-e25c-42da-87eb-86455dd39926" updatedVersion="8" minRefreshableVersion="3" useAutoFormatting="1" subtotalHiddenItems="1" rowGrandTotals="0" colGrandTotals="0" itemPrintTitles="1" createdVersion="8" indent="0" compact="0" compactData="0" multipleFieldFilters="0" chartFormat="21">
  <location ref="I1:J4" firstHeaderRow="1" firstDataRow="1" firstDataCol="1"/>
  <pivotFields count="3">
    <pivotField dataField="1" compact="0" outline="0" subtotalTop="0" showAll="0" defaultSubtotal="0"/>
    <pivotField axis="axisRow" compact="0" allDrilled="1" outline="0" subtotalTop="0" showAll="0" dataSourceSort="1" defaultSubtotal="0" defaultAttributeDrillState="1">
      <items count="3">
        <item x="0"/>
        <item x="1"/>
        <item x="2"/>
      </items>
    </pivotField>
    <pivotField compact="0" allDrilled="1" outline="0" subtotalTop="0" showAll="0" dataSourceSort="1" defaultSubtotal="0" defaultAttributeDrillState="1"/>
  </pivotFields>
  <rowFields count="1">
    <field x="1"/>
  </rowFields>
  <rowItems count="3">
    <i>
      <x/>
    </i>
    <i>
      <x v="1"/>
    </i>
    <i>
      <x v="2"/>
    </i>
  </rowItems>
  <colItems count="1">
    <i/>
  </colItems>
  <dataFields count="1">
    <dataField name="Total Profit" fld="0" baseField="0" baseItem="0" numFmtId="5"/>
  </dataFields>
  <formats count="4">
    <format dxfId="3">
      <pivotArea outline="0" collapsedLevelsAreSubtotals="1" fieldPosition="0">
        <references count="1">
          <reference field="4294967294" count="1" selected="0">
            <x v="0"/>
          </reference>
        </references>
      </pivotArea>
    </format>
    <format dxfId="2">
      <pivotArea type="all" dataOnly="0" outline="0" fieldPosition="0"/>
    </format>
    <format dxfId="1">
      <pivotArea outline="0" collapsedLevelsAreSubtotals="1" fieldPosition="0"/>
    </format>
    <format dxfId="0">
      <pivotArea dataOnly="0" labelOnly="1" outline="0" fieldPosition="0">
        <references count="1">
          <reference field="4294967294" count="1">
            <x v="0"/>
          </reference>
        </references>
      </pivotArea>
    </format>
  </formats>
  <chartFormats count="19">
    <chartFormat chart="1"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1" format="1">
      <pivotArea type="data" outline="0" fieldPosition="0">
        <references count="2">
          <reference field="4294967294" count="1" selected="0">
            <x v="0"/>
          </reference>
          <reference field="1" count="1" selected="0">
            <x v="0"/>
          </reference>
        </references>
      </pivotArea>
    </chartFormat>
    <chartFormat chart="11" format="2">
      <pivotArea type="data" outline="0" fieldPosition="0">
        <references count="2">
          <reference field="4294967294" count="1" selected="0">
            <x v="0"/>
          </reference>
          <reference field="1" count="1" selected="0">
            <x v="1"/>
          </reference>
        </references>
      </pivotArea>
    </chartFormat>
    <chartFormat chart="11" format="3">
      <pivotArea type="data" outline="0" fieldPosition="0">
        <references count="2">
          <reference field="4294967294" count="1" selected="0">
            <x v="0"/>
          </reference>
          <reference field="1" count="1" selected="0">
            <x v="2"/>
          </reference>
        </references>
      </pivotArea>
    </chartFormat>
    <chartFormat chart="12" format="4" series="1">
      <pivotArea type="data" outline="0" fieldPosition="0">
        <references count="1">
          <reference field="4294967294" count="1" selected="0">
            <x v="0"/>
          </reference>
        </references>
      </pivotArea>
    </chartFormat>
    <chartFormat chart="12" format="5">
      <pivotArea type="data" outline="0" fieldPosition="0">
        <references count="2">
          <reference field="4294967294" count="1" selected="0">
            <x v="0"/>
          </reference>
          <reference field="1" count="1" selected="0">
            <x v="0"/>
          </reference>
        </references>
      </pivotArea>
    </chartFormat>
    <chartFormat chart="12" format="6">
      <pivotArea type="data" outline="0" fieldPosition="0">
        <references count="2">
          <reference field="4294967294" count="1" selected="0">
            <x v="0"/>
          </reference>
          <reference field="1" count="1" selected="0">
            <x v="1"/>
          </reference>
        </references>
      </pivotArea>
    </chartFormat>
    <chartFormat chart="12" format="7">
      <pivotArea type="data" outline="0" fieldPosition="0">
        <references count="2">
          <reference field="4294967294" count="1" selected="0">
            <x v="0"/>
          </reference>
          <reference field="1" count="1" selected="0">
            <x v="2"/>
          </reference>
        </references>
      </pivotArea>
    </chartFormat>
    <chartFormat chart="15" format="1" series="1">
      <pivotArea type="data" outline="0" fieldPosition="0">
        <references count="1">
          <reference field="4294967294" count="1" selected="0">
            <x v="0"/>
          </reference>
        </references>
      </pivotArea>
    </chartFormat>
    <chartFormat chart="15" format="2">
      <pivotArea type="data" outline="0" fieldPosition="0">
        <references count="2">
          <reference field="4294967294" count="1" selected="0">
            <x v="0"/>
          </reference>
          <reference field="1" count="1" selected="0">
            <x v="0"/>
          </reference>
        </references>
      </pivotArea>
    </chartFormat>
    <chartFormat chart="15" format="3">
      <pivotArea type="data" outline="0" fieldPosition="0">
        <references count="2">
          <reference field="4294967294" count="1" selected="0">
            <x v="0"/>
          </reference>
          <reference field="1" count="1" selected="0">
            <x v="1"/>
          </reference>
        </references>
      </pivotArea>
    </chartFormat>
    <chartFormat chart="15" format="4">
      <pivotArea type="data" outline="0" fieldPosition="0">
        <references count="2">
          <reference field="4294967294" count="1" selected="0">
            <x v="0"/>
          </reference>
          <reference field="1" count="1" selected="0">
            <x v="2"/>
          </reference>
        </references>
      </pivotArea>
    </chartFormat>
    <chartFormat chart="20" format="5" series="1">
      <pivotArea type="data" outline="0" fieldPosition="0">
        <references count="1">
          <reference field="4294967294" count="1" selected="0">
            <x v="0"/>
          </reference>
        </references>
      </pivotArea>
    </chartFormat>
    <chartFormat chart="20" format="6">
      <pivotArea type="data" outline="0" fieldPosition="0">
        <references count="2">
          <reference field="4294967294" count="1" selected="0">
            <x v="0"/>
          </reference>
          <reference field="1" count="1" selected="0">
            <x v="0"/>
          </reference>
        </references>
      </pivotArea>
    </chartFormat>
    <chartFormat chart="20" format="7">
      <pivotArea type="data" outline="0" fieldPosition="0">
        <references count="2">
          <reference field="4294967294" count="1" selected="0">
            <x v="0"/>
          </reference>
          <reference field="1" count="1" selected="0">
            <x v="1"/>
          </reference>
        </references>
      </pivotArea>
    </chartFormat>
    <chartFormat chart="20" format="8">
      <pivotArea type="data" outline="0" fieldPosition="0">
        <references count="2">
          <reference field="4294967294" count="1" selected="0">
            <x v="0"/>
          </reference>
          <reference field="1" count="1" selected="0">
            <x v="2"/>
          </reference>
        </references>
      </pivotArea>
    </chartFormat>
  </chart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7D059C3-7736-4DD4-B2CF-B2049E9BCB4D}" name="Measures" cacheId="2010" applyNumberFormats="0" applyBorderFormats="0" applyFontFormats="0" applyPatternFormats="0" applyAlignmentFormats="0" applyWidthHeightFormats="1" dataCaption="Values" tag="2f8ad1c4-e25c-42da-87eb-86455dd39926" updatedVersion="8" minRefreshableVersion="3" useAutoFormatting="1" subtotalHiddenItems="1" rowGrandTotals="0" colGrandTotals="0" itemPrintTitles="1" createdVersion="8" indent="0" compact="0" compactData="0" multipleFieldFilters="0" chartFormat="12">
  <location ref="B1:D6" firstHeaderRow="0" firstDataRow="1" firstDataCol="1"/>
  <pivotFields count="4">
    <pivotField dataField="1" compact="0" outline="0" subtotalTop="0" showAll="0" defaultSubtotal="0"/>
    <pivotField axis="axisRow" compact="0" allDrilled="1" outline="0"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compact="0" allDrilled="1" outline="0"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5">
    <i>
      <x v="3"/>
    </i>
    <i>
      <x/>
    </i>
    <i>
      <x v="4"/>
    </i>
    <i>
      <x v="2"/>
    </i>
    <i>
      <x v="1"/>
    </i>
  </rowItems>
  <colFields count="1">
    <field x="-2"/>
  </colFields>
  <colItems count="2">
    <i>
      <x/>
    </i>
    <i i="1">
      <x v="1"/>
    </i>
  </colItems>
  <dataFields count="2">
    <dataField name="Total Profit" fld="0" baseField="0" baseItem="0" numFmtId="5"/>
    <dataField name="Sum of Profit" fld="3" baseField="0" baseItem="0">
      <extLst>
        <ext xmlns:x14="http://schemas.microsoft.com/office/spreadsheetml/2009/9/main" uri="{E15A36E0-9728-4e99-A89B-3F7291B0FE68}">
          <x14:dataField sourceField="0" uniqueName="[__Xl2].[Measures].[Sum of Profit]"/>
        </ext>
      </extLst>
    </dataField>
  </dataFields>
  <formats count="4">
    <format dxfId="7">
      <pivotArea outline="0" collapsedLevelsAreSubtotals="1" fieldPosition="0">
        <references count="1">
          <reference field="4294967294" count="1" selected="0">
            <x v="0"/>
          </reference>
        </references>
      </pivotArea>
    </format>
    <format dxfId="6">
      <pivotArea type="all" dataOnly="0" outline="0" fieldPosition="0"/>
    </format>
    <format dxfId="5">
      <pivotArea outline="0" collapsedLevelsAreSubtotals="1" fieldPosition="0"/>
    </format>
    <format dxfId="4">
      <pivotArea dataOnly="0" labelOnly="1" outline="0" fieldPosition="0">
        <references count="1">
          <reference field="4294967294" count="1">
            <x v="0"/>
          </reference>
        </references>
      </pivotArea>
    </format>
  </formats>
  <chartFormats count="5">
    <chartFormat chart="1" format="0" series="1">
      <pivotArea type="data" outline="0" fieldPosition="0">
        <references count="1">
          <reference field="4294967294" count="1" selected="0">
            <x v="0"/>
          </reference>
        </references>
      </pivotArea>
    </chartFormat>
    <chartFormat chart="10" format="7" series="1">
      <pivotArea type="data" outline="0" fieldPosition="0">
        <references count="1">
          <reference field="4294967294" count="1" selected="0">
            <x v="0"/>
          </reference>
        </references>
      </pivotArea>
    </chartFormat>
    <chartFormat chart="10" format="8" series="1">
      <pivotArea type="data" outline="0" fieldPosition="0">
        <references count="1">
          <reference field="4294967294" count="1" selected="0">
            <x v="1"/>
          </reference>
        </references>
      </pivotArea>
    </chartFormat>
    <chartFormat chart="11" format="9" series="1">
      <pivotArea type="data" outline="0" fieldPosition="0">
        <references count="1">
          <reference field="4294967294" count="1" selected="0">
            <x v="0"/>
          </reference>
        </references>
      </pivotArea>
    </chartFormat>
    <chartFormat chart="11" format="10" series="1">
      <pivotArea type="data" outline="0" fieldPosition="0">
        <references count="1">
          <reference field="4294967294" count="1" selected="0">
            <x v="1"/>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A9FEF4B-EA65-42DA-8495-C736D9481ECB}" name="PivotTable2" cacheId="1974" applyNumberFormats="0" applyBorderFormats="0" applyFontFormats="0" applyPatternFormats="0" applyAlignmentFormats="0" applyWidthHeightFormats="1" dataCaption="Values" tag="2f8ad1c4-e25c-42da-87eb-86455dd39926" updatedVersion="8" minRefreshableVersion="3" useAutoFormatting="1" subtotalHiddenItems="1" rowGrandTotals="0" colGrandTotals="0" itemPrintTitles="1" createdVersion="8" indent="0" compact="0" compactData="0" multipleFieldFilters="0" chartFormat="21">
  <location ref="O1:P6" firstHeaderRow="1" firstDataRow="1" firstDataCol="1"/>
  <pivotFields count="3">
    <pivotField axis="axisRow" compact="0" allDrilled="1" outline="0"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compact="0" outline="0" subtotalTop="0" showAll="0" defaultSubtotal="0"/>
    <pivotField compact="0" allDrilled="1" outline="0" subtotalTop="0" showAll="0" dataSourceSort="1" defaultSubtotal="0" defaultAttributeDrillState="1"/>
  </pivotFields>
  <rowFields count="1">
    <field x="0"/>
  </rowFields>
  <rowItems count="5">
    <i>
      <x/>
    </i>
    <i>
      <x v="4"/>
    </i>
    <i>
      <x v="2"/>
    </i>
    <i>
      <x v="1"/>
    </i>
    <i>
      <x v="3"/>
    </i>
  </rowItems>
  <colItems count="1">
    <i/>
  </colItems>
  <dataFields count="1">
    <dataField name="Sum of Profit" fld="1" baseField="0" baseItem="0"/>
  </dataFields>
  <formats count="2">
    <format dxfId="9">
      <pivotArea type="all" dataOnly="0" outline="0" fieldPosition="0"/>
    </format>
    <format dxfId="8">
      <pivotArea outline="0" collapsedLevelsAreSubtotals="1" fieldPosition="0"/>
    </format>
  </formats>
  <chartFormats count="1">
    <chartFormat chart="20" format="2" series="1">
      <pivotArea type="data" outline="0" fieldPosition="0">
        <references count="1">
          <reference field="4294967294" count="1" selected="0">
            <x v="0"/>
          </reference>
        </references>
      </pivotArea>
    </chartFormat>
  </chart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activeTabTopLevelEntity name="[Produc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289A6D6-E063-46D3-BA1D-6079C553F882}" name="Measures" cacheId="1989" applyNumberFormats="0" applyBorderFormats="0" applyFontFormats="0" applyPatternFormats="0" applyAlignmentFormats="0" applyWidthHeightFormats="1" dataCaption="Values" tag="737c3087-7e10-40e3-9e0f-3dca9380f911" updatedVersion="8" minRefreshableVersion="3" useAutoFormatting="1" subtotalHiddenItems="1" itemPrintTitles="1" createdVersion="8" indent="0" outline="1" outlineData="1" multipleFieldFilters="0">
  <location ref="B1:F2"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fld="0" subtotal="count" baseField="0" baseItem="0"/>
    <dataField name="Total Sales" fld="1" baseField="0" baseItem="2" numFmtId="5"/>
    <dataField name="Total Profit" fld="2" baseField="0" baseItem="1" numFmtId="5"/>
    <dataField fld="4" subtotal="count" baseField="0" baseItem="0"/>
    <dataField name="Total Qty" fld="3" baseField="0" baseItem="1" numFmtId="3"/>
  </dataFields>
  <formats count="6">
    <format dxfId="37">
      <pivotArea outline="0" collapsedLevelsAreSubtotals="1" fieldPosition="0">
        <references count="1">
          <reference field="4294967294" count="1" selected="0">
            <x v="2"/>
          </reference>
        </references>
      </pivotArea>
    </format>
    <format dxfId="36">
      <pivotArea outline="0" collapsedLevelsAreSubtotals="1" fieldPosition="0">
        <references count="1">
          <reference field="4294967294" count="1" selected="0">
            <x v="1"/>
          </reference>
        </references>
      </pivotArea>
    </format>
    <format dxfId="35">
      <pivotArea outline="0" collapsedLevelsAreSubtotals="1" fieldPosition="0">
        <references count="1">
          <reference field="4294967294" count="1" selected="0">
            <x v="4"/>
          </reference>
        </references>
      </pivotArea>
    </format>
    <format dxfId="34">
      <pivotArea type="all" dataOnly="0" outline="0" fieldPosition="0"/>
    </format>
    <format dxfId="33">
      <pivotArea outline="0" collapsedLevelsAreSubtotals="1" fieldPosition="0"/>
    </format>
    <format dxfId="32">
      <pivotArea dataOnly="0" labelOnly="1" outline="0" fieldPosition="0">
        <references count="1">
          <reference field="4294967294" count="5">
            <x v="0"/>
            <x v="1"/>
            <x v="2"/>
            <x v="3"/>
            <x v="4"/>
          </reference>
        </references>
      </pivotArea>
    </format>
  </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5921E9A-8472-492F-8C41-704AF74928C4}" name="LookTable" cacheId="1986" applyNumberFormats="0" applyBorderFormats="0" applyFontFormats="0" applyPatternFormats="0" applyAlignmentFormats="0" applyWidthHeightFormats="1" dataCaption="Values" tag="769c8c78-8747-4c75-951f-a5200a3029e3" updatedVersion="8" minRefreshableVersion="3" useAutoFormatting="1" subtotalHiddenItems="1" rowGrandTotals="0" colGrandTotals="0" itemPrintTitles="1" createdVersion="8" indent="0" compact="0" compactData="0" multipleFieldFilters="0">
  <location ref="Q2:V5" firstHeaderRow="0" firstDataRow="1" firstDataCol="1"/>
  <pivotFields count="8">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axis="axisRow" compact="0" allDrilled="1" outline="0" subtotalTop="0" showAll="0" dataSourceSort="1" defaultSubtotal="0" defaultAttributeDrillState="1">
      <items count="3">
        <item x="0"/>
        <item x="1"/>
        <item x="2"/>
      </items>
    </pivotField>
    <pivotField compact="0" allDrilled="1" outline="0" subtotalTop="0" showAll="0" dataSourceSort="1" defaultSubtotal="0" defaultAttributeDrillState="1"/>
    <pivotField compact="0" allDrilled="1" outline="0" subtotalTop="0" showAll="0" dataSourceSort="1" defaultSubtotal="0" defaultAttributeDrillState="1"/>
  </pivotFields>
  <rowFields count="1">
    <field x="5"/>
  </rowFields>
  <rowItems count="3">
    <i>
      <x/>
    </i>
    <i>
      <x v="1"/>
    </i>
    <i>
      <x v="2"/>
    </i>
  </rowItems>
  <colFields count="1">
    <field x="-2"/>
  </colFields>
  <colItems count="5">
    <i>
      <x/>
    </i>
    <i i="1">
      <x v="1"/>
    </i>
    <i i="2">
      <x v="2"/>
    </i>
    <i i="3">
      <x v="3"/>
    </i>
    <i i="4">
      <x v="4"/>
    </i>
  </colItems>
  <dataFields count="5">
    <dataField fld="0" subtotal="count" baseField="0" baseItem="0"/>
    <dataField name="Total Sales" fld="1" baseField="0" baseItem="2" numFmtId="5"/>
    <dataField name="Total Profit" fld="2" baseField="0" baseItem="1" numFmtId="5"/>
    <dataField fld="4" subtotal="count" baseField="0" baseItem="0"/>
    <dataField name="Total Qty" fld="3" baseField="0" baseItem="1" numFmtId="3"/>
  </dataFields>
  <formats count="6">
    <format dxfId="43">
      <pivotArea outline="0" collapsedLevelsAreSubtotals="1" fieldPosition="0">
        <references count="1">
          <reference field="4294967294" count="1" selected="0">
            <x v="2"/>
          </reference>
        </references>
      </pivotArea>
    </format>
    <format dxfId="42">
      <pivotArea outline="0" collapsedLevelsAreSubtotals="1" fieldPosition="0">
        <references count="1">
          <reference field="4294967294" count="1" selected="0">
            <x v="1"/>
          </reference>
        </references>
      </pivotArea>
    </format>
    <format dxfId="41">
      <pivotArea outline="0" collapsedLevelsAreSubtotals="1" fieldPosition="0">
        <references count="1">
          <reference field="4294967294" count="1" selected="0">
            <x v="4"/>
          </reference>
        </references>
      </pivotArea>
    </format>
    <format dxfId="40">
      <pivotArea type="all" dataOnly="0" outline="0" fieldPosition="0"/>
    </format>
    <format dxfId="39">
      <pivotArea outline="0" collapsedLevelsAreSubtotals="1" fieldPosition="0"/>
    </format>
    <format dxfId="38">
      <pivotArea dataOnly="0" labelOnly="1" outline="0" fieldPosition="0">
        <references count="1">
          <reference field="4294967294" count="5">
            <x v="0"/>
            <x v="1"/>
            <x v="2"/>
            <x v="3"/>
            <x v="4"/>
          </reference>
        </references>
      </pivotArea>
    </format>
  </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Orders].[Month Name].&amp;[Jul]"/>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ustomers]"/>
        <x15:activeTabTopLevelEntity name="[All Measu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A0E90D3-AF1D-41C0-862D-86ACEBC3F869}" name="PivotTable1" cacheId="1992" applyNumberFormats="0" applyBorderFormats="0" applyFontFormats="0" applyPatternFormats="0" applyAlignmentFormats="0" applyWidthHeightFormats="1" dataCaption="Values" tag="6a7d2a7c-5936-4d17-80d9-e06c0c239802" updatedVersion="8" minRefreshableVersion="3" useAutoFormatting="1" subtotalHiddenItems="1" rowGrandTotals="0" colGrandTotals="0" itemPrintTitles="1" createdVersion="8" indent="0" compact="0" compactData="0" multipleFieldFilters="0">
  <location ref="X2:X5" firstHeaderRow="1" firstDataRow="1" firstDataCol="1"/>
  <pivotFields count="3">
    <pivotField axis="axisRow" compact="0" allDrilled="1" outline="0" subtotalTop="0" showAll="0" dataSourceSort="1" defaultSubtotal="0" defaultAttributeDrillState="1">
      <items count="3">
        <item x="0"/>
        <item x="1"/>
        <item x="2"/>
      </items>
    </pivotField>
    <pivotField compact="0" allDrilled="1" outline="0" subtotalTop="0" showAll="0" dataSourceSort="1" defaultSubtotal="0" defaultAttributeDrillState="1"/>
    <pivotField compact="0" allDrilled="1" outline="0" subtotalTop="0" showAll="0" dataSourceSort="1" defaultSubtotal="0" defaultAttributeDrillState="1"/>
  </pivotFields>
  <rowFields count="1">
    <field x="0"/>
  </rowFields>
  <rowItems count="3">
    <i>
      <x/>
    </i>
    <i>
      <x v="1"/>
    </i>
    <i>
      <x v="2"/>
    </i>
  </rowItems>
  <formats count="4">
    <format dxfId="47">
      <pivotArea type="all" dataOnly="0" outline="0" fieldPosition="0"/>
    </format>
    <format dxfId="46">
      <pivotArea outline="0" collapsedLevelsAreSubtotals="1" fieldPosition="0"/>
    </format>
    <format dxfId="45">
      <pivotArea field="0" type="button" dataOnly="0" labelOnly="1" outline="0" axis="axisRow" fieldPosition="0"/>
    </format>
    <format dxfId="44">
      <pivotArea dataOnly="0" labelOnly="1" outline="0" fieldPosition="0">
        <references count="1">
          <reference field="0" count="0"/>
        </references>
      </pivotArea>
    </format>
  </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Orders].[Month Name].&amp;[Jul]"/>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5AADDD9-CF76-4714-9912-AD8AEFAE4CCF}" name="PivotTable4" cacheId="2007" applyNumberFormats="0" applyBorderFormats="0" applyFontFormats="0" applyPatternFormats="0" applyAlignmentFormats="0" applyWidthHeightFormats="1" dataCaption="Values" tag="881e60df-7ab6-44e8-bda4-5eef04458c90" updatedVersion="8" minRefreshableVersion="3" useAutoFormatting="1" subtotalHiddenItems="1" rowGrandTotals="0" colGrandTotals="0" itemPrintTitles="1" createdVersion="8" indent="0" compact="0" compactData="0" multipleFieldFilters="0" chartFormat="14">
  <location ref="J24:K26" firstHeaderRow="1" firstDataRow="1" firstDataCol="1"/>
  <pivotFields count="3">
    <pivotField dataField="1" compact="0" outline="0" subtotalTop="0" showAll="0" defaultSubtotal="0"/>
    <pivotField axis="axisRow" compact="0" allDrilled="1" outline="0" subtotalTop="0" showAll="0" dataSourceSort="1" defaultSubtotal="0" defaultAttributeDrillState="1">
      <items count="2">
        <item x="0"/>
        <item x="1"/>
      </items>
    </pivotField>
    <pivotField compact="0" allDrilled="1" outline="0" subtotalTop="0" showAll="0" dataSourceSort="1" defaultSubtotal="0" defaultAttributeDrillState="1"/>
  </pivotFields>
  <rowFields count="1">
    <field x="1"/>
  </rowFields>
  <rowItems count="2">
    <i>
      <x/>
    </i>
    <i>
      <x v="1"/>
    </i>
  </rowItems>
  <colItems count="1">
    <i/>
  </colItems>
  <dataFields count="1">
    <dataField name="Sum of Profit" fld="0" baseField="0" baseItem="0"/>
  </dataFields>
  <formats count="2">
    <format dxfId="11">
      <pivotArea type="all" dataOnly="0" outline="0" fieldPosition="0"/>
    </format>
    <format dxfId="10">
      <pivotArea outline="0" collapsedLevelsAreSubtotals="1" fieldPosition="0"/>
    </format>
  </formats>
  <chartFormats count="3">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1" count="1" selected="0">
            <x v="0"/>
          </reference>
        </references>
      </pivotArea>
    </chartFormat>
    <chartFormat chart="7" format="8">
      <pivotArea type="data" outline="0" fieldPosition="0">
        <references count="2">
          <reference field="4294967294" count="1" selected="0">
            <x v="0"/>
          </reference>
          <reference field="1" count="1" selected="0">
            <x v="1"/>
          </reference>
        </references>
      </pivotArea>
    </chartFormat>
  </chart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380EDC4-CEDC-43CE-99E5-33D8341AC068}" name="PivotTable3" cacheId="2004" applyNumberFormats="0" applyBorderFormats="0" applyFontFormats="0" applyPatternFormats="0" applyAlignmentFormats="0" applyWidthHeightFormats="1" dataCaption="Values" tag="e847085a-0a15-415c-8b23-14d9828fdfcb" updatedVersion="8" minRefreshableVersion="3" useAutoFormatting="1" subtotalHiddenItems="1" rowGrandTotals="0" colGrandTotals="0" itemPrintTitles="1" createdVersion="8" indent="0" compact="0" compactData="0" multipleFieldFilters="0" chartFormat="6">
  <location ref="AA2:AC6" firstHeaderRow="0" firstDataRow="1" firstDataCol="1"/>
  <pivotFields count="4">
    <pivotField dataField="1" compact="0" outline="0" subtotalTop="0" showAll="0" defaultSubtotal="0"/>
    <pivotField axis="axisRow" compact="0" allDrilled="1" outline="0" subtotalTop="0" showAll="0" dataSourceSort="1" defaultSubtotal="0" defaultAttributeDrillState="1">
      <items count="4">
        <item x="0"/>
        <item x="1"/>
        <item x="2"/>
        <item x="3"/>
      </items>
    </pivotField>
    <pivotField compact="0" allDrilled="1" outline="0"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4">
    <i>
      <x/>
    </i>
    <i>
      <x v="1"/>
    </i>
    <i>
      <x v="2"/>
    </i>
    <i>
      <x v="3"/>
    </i>
  </rowItems>
  <colFields count="1">
    <field x="-2"/>
  </colFields>
  <colItems count="2">
    <i>
      <x/>
    </i>
    <i i="1">
      <x v="1"/>
    </i>
  </colItems>
  <dataFields count="2">
    <dataField name="Sum of Profit" fld="0" baseField="0" baseItem="0" numFmtId="167"/>
    <dataField name="Sum of Profit2" fld="3" showDataAs="percentOfTotal" baseField="1" baseItem="0" numFmtId="9">
      <extLst>
        <ext xmlns:x14="http://schemas.microsoft.com/office/spreadsheetml/2009/9/main" uri="{E15A36E0-9728-4e99-A89B-3F7291B0FE68}">
          <x14:dataField sourceField="0" uniqueName="[__Xl2].[Measures].[Sum of Profit]"/>
        </ext>
      </extLst>
    </dataField>
  </dataFields>
  <formats count="5">
    <format dxfId="16">
      <pivotArea type="all" dataOnly="0" outline="0" fieldPosition="0"/>
    </format>
    <format dxfId="15">
      <pivotArea outline="0" collapsedLevelsAreSubtotals="1" fieldPosition="0"/>
    </format>
    <format dxfId="14">
      <pivotArea outline="0" fieldPosition="0">
        <references count="1">
          <reference field="4294967294" count="1">
            <x v="1"/>
          </reference>
        </references>
      </pivotArea>
    </format>
    <format dxfId="13">
      <pivotArea outline="0" fieldPosition="0">
        <references count="1">
          <reference field="4294967294" count="1" selected="0">
            <x v="1"/>
          </reference>
        </references>
      </pivotArea>
    </format>
    <format dxfId="12">
      <pivotArea outline="0" fieldPosition="0">
        <references count="1">
          <reference field="4294967294" count="1" selected="0">
            <x v="0"/>
          </reference>
        </references>
      </pivotArea>
    </format>
  </formats>
  <chartFormats count="1">
    <chartFormat chart="5" format="0"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6B5788D-E6D5-4042-8551-2641819BF602}" name="PivotTable2" cacheId="2001" applyNumberFormats="0" applyBorderFormats="0" applyFontFormats="0" applyPatternFormats="0" applyAlignmentFormats="0" applyWidthHeightFormats="1" dataCaption="Values" tag="127466fa-ed44-41d7-9c03-c57832e9db2e" updatedVersion="8" minRefreshableVersion="3" useAutoFormatting="1" subtotalHiddenItems="1" rowGrandTotals="0" colGrandTotals="0" itemPrintTitles="1" createdVersion="8" indent="0" compact="0" compactData="0" multipleFieldFilters="0" chartFormat="14">
  <location ref="S2:T6" firstHeaderRow="1" firstDataRow="1" firstDataCol="1"/>
  <pivotFields count="3">
    <pivotField dataField="1" compact="0" outline="0" subtotalTop="0" showAll="0" defaultSubtotal="0"/>
    <pivotField axis="axisRow" compact="0" allDrilled="1" outline="0" subtotalTop="0" showAll="0" dataSourceSort="1" defaultSubtotal="0" defaultAttributeDrillState="1">
      <items count="4">
        <item x="0"/>
        <item x="1"/>
        <item x="2"/>
        <item x="3"/>
      </items>
    </pivotField>
    <pivotField compact="0" allDrilled="1" outline="0" subtotalTop="0" showAll="0" dataSourceSort="1" defaultSubtotal="0" defaultAttributeDrillState="1"/>
  </pivotFields>
  <rowFields count="1">
    <field x="1"/>
  </rowFields>
  <rowItems count="4">
    <i>
      <x/>
    </i>
    <i>
      <x v="1"/>
    </i>
    <i>
      <x v="2"/>
    </i>
    <i>
      <x v="3"/>
    </i>
  </rowItems>
  <colItems count="1">
    <i/>
  </colItems>
  <dataFields count="1">
    <dataField name="Sum of Profit" fld="0" baseField="0" baseItem="0"/>
  </dataFields>
  <formats count="2">
    <format dxfId="18">
      <pivotArea type="all" dataOnly="0" outline="0" fieldPosition="0"/>
    </format>
    <format dxfId="17">
      <pivotArea outline="0" collapsedLevelsAreSubtotals="1" fieldPosition="0"/>
    </format>
  </formats>
  <chartFormats count="5">
    <chartFormat chart="7" format="10" series="1">
      <pivotArea type="data" outline="0" fieldPosition="0">
        <references count="1">
          <reference field="4294967294" count="1" selected="0">
            <x v="0"/>
          </reference>
        </references>
      </pivotArea>
    </chartFormat>
    <chartFormat chart="7" format="11">
      <pivotArea type="data" outline="0" fieldPosition="0">
        <references count="2">
          <reference field="4294967294" count="1" selected="0">
            <x v="0"/>
          </reference>
          <reference field="1" count="1" selected="0">
            <x v="0"/>
          </reference>
        </references>
      </pivotArea>
    </chartFormat>
    <chartFormat chart="7" format="12">
      <pivotArea type="data" outline="0" fieldPosition="0">
        <references count="2">
          <reference field="4294967294" count="1" selected="0">
            <x v="0"/>
          </reference>
          <reference field="1" count="1" selected="0">
            <x v="1"/>
          </reference>
        </references>
      </pivotArea>
    </chartFormat>
    <chartFormat chart="7" format="13">
      <pivotArea type="data" outline="0" fieldPosition="0">
        <references count="2">
          <reference field="4294967294" count="1" selected="0">
            <x v="0"/>
          </reference>
          <reference field="1" count="1" selected="0">
            <x v="2"/>
          </reference>
        </references>
      </pivotArea>
    </chartFormat>
    <chartFormat chart="7" format="14">
      <pivotArea type="data" outline="0" fieldPosition="0">
        <references count="2">
          <reference field="4294967294" count="1" selected="0">
            <x v="0"/>
          </reference>
          <reference field="1" count="1" selected="0">
            <x v="3"/>
          </reference>
        </references>
      </pivotArea>
    </chartFormat>
  </chart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91EEC07-7443-47D4-B2AE-FCEBA5BFE64F}" name="PivotTable1" cacheId="1998" applyNumberFormats="0" applyBorderFormats="0" applyFontFormats="0" applyPatternFormats="0" applyAlignmentFormats="0" applyWidthHeightFormats="1" dataCaption="Values" tag="881e60df-7ab6-44e8-bda4-5eef04458c90" updatedVersion="8" minRefreshableVersion="3" useAutoFormatting="1" subtotalHiddenItems="1" rowGrandTotals="0" colGrandTotals="0" itemPrintTitles="1" createdVersion="8" indent="0" compact="0" compactData="0" multipleFieldFilters="0" chartFormat="4">
  <location ref="J2:K9" firstHeaderRow="1" firstDataRow="1" firstDataCol="1"/>
  <pivotFields count="3">
    <pivotField axis="axisRow" compact="0" allDrilled="1" outline="0" subtotalTop="0" showAll="0" defaultSubtotal="0" defaultAttributeDrillState="1">
      <items count="7">
        <item x="4"/>
        <item x="0"/>
        <item x="1"/>
        <item x="2"/>
        <item x="5"/>
        <item x="6"/>
        <item x="3"/>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7">
    <i>
      <x/>
    </i>
    <i>
      <x v="1"/>
    </i>
    <i>
      <x v="2"/>
    </i>
    <i>
      <x v="3"/>
    </i>
    <i>
      <x v="4"/>
    </i>
    <i>
      <x v="5"/>
    </i>
    <i>
      <x v="6"/>
    </i>
  </rowItems>
  <colItems count="1">
    <i/>
  </colItems>
  <dataFields count="1">
    <dataField name="Sum of Profit" fld="1" baseField="0" baseItem="0"/>
  </dataFields>
  <formats count="2">
    <format dxfId="20">
      <pivotArea type="all" dataOnly="0" outline="0" fieldPosition="0"/>
    </format>
    <format dxfId="19">
      <pivotArea outline="0" collapsedLevelsAreSubtotals="1" fieldPosition="0"/>
    </format>
  </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C2CB959-9A0E-40F9-B3DA-11B8463238FB}" name="Measures" cacheId="1983" applyNumberFormats="0" applyBorderFormats="0" applyFontFormats="0" applyPatternFormats="0" applyAlignmentFormats="0" applyWidthHeightFormats="1" dataCaption="Values" tag="2f8ad1c4-e25c-42da-87eb-86455dd39926" updatedVersion="8" minRefreshableVersion="3" useAutoFormatting="1" subtotalHiddenItems="1" rowGrandTotals="0" colGrandTotals="0" itemPrintTitles="1" createdVersion="8" indent="0" compact="0" compactData="0" multipleFieldFilters="0" chartFormat="12">
  <location ref="B1:C13" firstHeaderRow="1" firstDataRow="1" firstDataCol="1"/>
  <pivotFields count="3">
    <pivotField dataField="1" compact="0" outline="0" subtotalTop="0" showAll="0" defaultSubtotal="0"/>
    <pivotField axis="axisRow" compact="0" allDrilled="1" outline="0" subtotalTop="0" showAll="0" dataSourceSort="1" defaultSubtotal="0" defaultAttributeDrillState="1">
      <items count="12">
        <item x="0"/>
        <item x="1"/>
        <item x="2"/>
        <item x="3"/>
        <item x="4"/>
        <item x="5"/>
        <item x="6"/>
        <item x="7"/>
        <item x="8"/>
        <item x="9"/>
        <item x="10"/>
        <item x="11"/>
      </items>
    </pivotField>
    <pivotField compact="0" allDrilled="1" outline="0" subtotalTop="0" showAll="0" dataSourceSort="1" defaultSubtotal="0" defaultAttributeDrillState="1"/>
  </pivotFields>
  <rowFields count="1">
    <field x="1"/>
  </rowFields>
  <rowItems count="12">
    <i>
      <x/>
    </i>
    <i>
      <x v="1"/>
    </i>
    <i>
      <x v="2"/>
    </i>
    <i>
      <x v="3"/>
    </i>
    <i>
      <x v="4"/>
    </i>
    <i>
      <x v="5"/>
    </i>
    <i>
      <x v="6"/>
    </i>
    <i>
      <x v="7"/>
    </i>
    <i>
      <x v="8"/>
    </i>
    <i>
      <x v="9"/>
    </i>
    <i>
      <x v="10"/>
    </i>
    <i>
      <x v="11"/>
    </i>
  </rowItems>
  <colItems count="1">
    <i/>
  </colItems>
  <dataFields count="1">
    <dataField name="Total Profit" fld="0" baseField="0" baseItem="0" numFmtId="5"/>
  </dataFields>
  <formats count="4">
    <format dxfId="24">
      <pivotArea outline="0" collapsedLevelsAreSubtotals="1" fieldPosition="0">
        <references count="1">
          <reference field="4294967294" count="1" selected="0">
            <x v="0"/>
          </reference>
        </references>
      </pivotArea>
    </format>
    <format dxfId="23">
      <pivotArea type="all" dataOnly="0" outline="0" fieldPosition="0"/>
    </format>
    <format dxfId="22">
      <pivotArea outline="0" collapsedLevelsAreSubtotals="1" fieldPosition="0"/>
    </format>
    <format dxfId="21">
      <pivotArea dataOnly="0" labelOnly="1" outline="0" fieldPosition="0">
        <references count="1">
          <reference field="4294967294" count="1">
            <x v="0"/>
          </reference>
        </references>
      </pivotArea>
    </format>
  </formats>
  <chartFormats count="1">
    <chartFormat chart="5" format="2" series="1">
      <pivotArea type="data" outline="0" fieldPosition="0">
        <references count="1">
          <reference field="4294967294" count="1" selected="0">
            <x v="0"/>
          </reference>
        </references>
      </pivotArea>
    </chartFormat>
  </chart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caption="Total Qty"/>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All Measures]"/>
        <x15:activeTabTopLevelEntity name="[Order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272B0C8-B730-4CE8-8CD8-C9CC9F135893}" sourceName="[Orders].[Year]">
  <pivotTables>
    <pivotTable tabId="1" name="Measures"/>
    <pivotTable tabId="1" name="PivotTable1"/>
    <pivotTable tabId="3" name="Measures"/>
    <pivotTable tabId="3" name="PivotTable3"/>
    <pivotTable tabId="3" name="PivotTable2"/>
    <pivotTable tabId="3" name="PivotTable1"/>
    <pivotTable tabId="3" name="PivotTable4"/>
    <pivotTable tabId="4" name="PivotTable2"/>
    <pivotTable tabId="4" name="PivotTable1"/>
    <pivotTable tabId="4" name="Measures"/>
  </pivotTables>
  <data>
    <olap pivotCacheId="384748757">
      <levels count="2">
        <level uniqueName="[Orders].[Year].[(All)]" sourceCaption="(All)" count="0"/>
        <level uniqueName="[Orders].[Year].[Year]" sourceCaption="Year" count="3">
          <ranges>
            <range startItem="0">
              <i n="[Orders].[Year].&amp;[2022]" c="2022"/>
              <i n="[Orders].[Year].&amp;[2023]" c="2023"/>
              <i n="[Orders].[Year].&amp;[2024]" c="2024"/>
            </range>
          </ranges>
        </level>
      </levels>
      <selections count="1">
        <selection n="[Orders].[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639C1A92-0E75-4920-8271-DDDC90A8AFED}" sourceName="[Orders].[Month Name]">
  <pivotTables>
    <pivotTable tabId="1" name="Measures"/>
    <pivotTable tabId="3" name="PivotTable2"/>
    <pivotTable tabId="3" name="PivotTable1"/>
    <pivotTable tabId="3" name="PivotTable4"/>
    <pivotTable tabId="4" name="PivotTable2"/>
    <pivotTable tabId="4" name="PivotTable1"/>
    <pivotTable tabId="4" name="Measures"/>
  </pivotTables>
  <data>
    <olap pivotCacheId="384748757">
      <levels count="2">
        <level uniqueName="[Orders].[Month Name].[(All)]" sourceCaption="(All)" count="0"/>
        <level uniqueName="[Orders].[Month Name].[Month Name]" sourceCaption="Month Name" count="12">
          <ranges>
            <range startItem="0">
              <i n="[Orders].[Month Name].&amp;[Jan]" c="Jan"/>
              <i n="[Orders].[Month Name].&amp;[Feb]" c="Feb"/>
              <i n="[Orders].[Month Name].&amp;[Mar]" c="Mar"/>
              <i n="[Orders].[Month Name].&amp;[Apr]" c="Apr"/>
              <i n="[Orders].[Month Name].&amp;[May]" c="May"/>
              <i n="[Orders].[Month Name].&amp;[Jun]" c="Jun"/>
              <i n="[Orders].[Month Name].&amp;[Jul]" c="Jul"/>
              <i n="[Orders].[Month Name].&amp;[Aug]" c="Aug"/>
              <i n="[Orders].[Month Name].&amp;[Sep]" c="Sep"/>
              <i n="[Orders].[Month Name].&amp;[Oct]" c="Oct"/>
              <i n="[Orders].[Month Name].&amp;[Nov]" c="Nov"/>
              <i n="[Orders].[Month Name].&amp;[Dec]" c="Dec"/>
            </range>
          </ranges>
        </level>
      </levels>
      <selections count="1">
        <selection n="[Orders].[Month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_Name" xr10:uid="{E5BDBAAE-E481-41ED-99DD-1AEDB88B8DD2}" sourceName="[Regions].[Region_Name]">
  <pivotTables>
    <pivotTable tabId="3" name="Measures"/>
    <pivotTable tabId="1" name="LookTable"/>
    <pivotTable tabId="1" name="Measures"/>
    <pivotTable tabId="1" name="PivotTable1"/>
    <pivotTable tabId="1" name="PivotTable2"/>
    <pivotTable tabId="3" name="PivotTable1"/>
    <pivotTable tabId="3" name="PivotTable2"/>
    <pivotTable tabId="3" name="PivotTable3"/>
    <pivotTable tabId="3" name="PivotTable4"/>
    <pivotTable tabId="4" name="Measures"/>
    <pivotTable tabId="4" name="PivotTable1"/>
  </pivotTables>
  <data>
    <olap pivotCacheId="384748757">
      <levels count="2">
        <level uniqueName="[Regions].[Region_Name].[(All)]" sourceCaption="(All)" count="0"/>
        <level uniqueName="[Regions].[Region_Name].[Region_Name]" sourceCaption="Region_Name" count="6">
          <ranges>
            <range startItem="0">
              <i n="[Regions].[Region_Name].&amp;[Brăila]" c="Brăila"/>
              <i n="[Regions].[Region_Name].&amp;[Craiova]" c="Craiova"/>
              <i n="[Regions].[Region_Name].&amp;[Galați]" c="Galați"/>
              <i n="[Regions].[Region_Name].&amp;[Ploiești]" c="Ploiești"/>
              <i n="[Regions].[Region_Name].&amp;[Târgu Mureș]" c="Târgu Mureș"/>
              <i n="[Regions].[Region_Name].&amp;" c="(blank)" nd="1"/>
            </range>
          </ranges>
        </level>
      </levels>
      <selections count="1">
        <selection n="[Regions].[Region_Name].[All]"/>
      </selections>
    </olap>
  </data>
  <extLst>
    <x:ext xmlns:x15="http://schemas.microsoft.com/office/spreadsheetml/2010/11/main" uri="{470722E0-AACD-4C17-9CDC-17EF765DBC7E}">
      <x15:slicerCacheHideItemsWithNoData count="1">
        <x15:slicerCacheOlapLevelName uniqueName="[Regions].[Region_Name].[Region_Name]" count="1"/>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2A3D7429-FF99-4826-9FFD-C2870D201260}" cache="Slicer_Year" caption="Year" columnCount="3" showCaption="0" level="1" style="SlicerStyleLight1 2 3 2 2 2 2 2 2" rowHeight="180000"/>
  <slicer name="Month Name" xr10:uid="{8512A8BB-62FC-4F08-977B-17C615AC25EC}" cache="Slicer_Month_Name" caption="Month Name" columnCount="2" showCaption="0" level="1" style="SlicerStyleLight1 2 3 2 2" rowHeight="198000"/>
  <slicer name="Region_Name" xr10:uid="{EF6B7D1C-B004-4833-ACC6-53F28A37C46B}" cache="Slicer_Region_Name" caption="Region_Name" columnCount="5" showCaption="0" level="1" style="SlicerStyleLight1 2 3 2 2 2 2 2 2" rowHeight="180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openxmlformats.org/officeDocument/2006/relationships/pivotTable" Target="../pivotTables/pivotTable9.xml"/><Relationship Id="rId4" Type="http://schemas.openxmlformats.org/officeDocument/2006/relationships/pivotTable" Target="../pivotTables/pivotTable8.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12.xml"/><Relationship Id="rId2" Type="http://schemas.openxmlformats.org/officeDocument/2006/relationships/pivotTable" Target="../pivotTables/pivotTable11.xml"/><Relationship Id="rId1" Type="http://schemas.openxmlformats.org/officeDocument/2006/relationships/pivotTable" Target="../pivotTables/pivotTable10.xml"/></Relationships>
</file>

<file path=xl/worksheets/_rels/sheet4.xml.rels><?xml version="1.0" encoding="UTF-8" standalone="yes"?>
<Relationships xmlns="http://schemas.openxmlformats.org/package/2006/relationships"><Relationship Id="rId3" Type="http://schemas.openxmlformats.org/officeDocument/2006/relationships/ctrlProp" Target="../ctrlProps/ctrlProp1.xml"/><Relationship Id="rId2" Type="http://schemas.openxmlformats.org/officeDocument/2006/relationships/vmlDrawing" Target="../drawings/vmlDrawing1.vml"/><Relationship Id="rId1" Type="http://schemas.openxmlformats.org/officeDocument/2006/relationships/drawing" Target="../drawings/drawing1.xml"/><Relationship Id="rId6" Type="http://schemas.microsoft.com/office/2007/relationships/slicer" Target="../slicers/slicer1.xml"/><Relationship Id="rId5" Type="http://schemas.openxmlformats.org/officeDocument/2006/relationships/ctrlProp" Target="../ctrlProps/ctrlProp3.xml"/><Relationship Id="rId4" Type="http://schemas.openxmlformats.org/officeDocument/2006/relationships/ctrlProp" Target="../ctrlProps/ctrlProp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B1:AD42"/>
  <sheetViews>
    <sheetView topLeftCell="E1" zoomScale="70" zoomScaleNormal="70" workbookViewId="0">
      <selection activeCell="U8" sqref="U8"/>
    </sheetView>
  </sheetViews>
  <sheetFormatPr defaultRowHeight="15" x14ac:dyDescent="0.25"/>
  <cols>
    <col min="2" max="2" width="10.28515625" bestFit="1" customWidth="1"/>
    <col min="3" max="3" width="9.28515625" bestFit="1" customWidth="1"/>
    <col min="4" max="4" width="12.5703125" bestFit="1" customWidth="1"/>
    <col min="5" max="5" width="11.140625" bestFit="1" customWidth="1"/>
    <col min="6" max="6" width="10.5703125" bestFit="1" customWidth="1"/>
    <col min="7" max="7" width="14.85546875" bestFit="1" customWidth="1"/>
    <col min="8" max="8" width="13.7109375" bestFit="1" customWidth="1"/>
    <col min="9" max="9" width="7.5703125" customWidth="1"/>
    <col min="11" max="11" width="4.85546875" customWidth="1"/>
    <col min="15" max="15" width="4" style="11" customWidth="1"/>
    <col min="17" max="17" width="10.28515625" bestFit="1" customWidth="1"/>
    <col min="18" max="18" width="15.7109375" bestFit="1" customWidth="1"/>
    <col min="19" max="19" width="14.42578125" bestFit="1" customWidth="1"/>
    <col min="20" max="20" width="14.28515625" bestFit="1" customWidth="1"/>
    <col min="21" max="21" width="18.85546875" bestFit="1" customWidth="1"/>
    <col min="22" max="22" width="12" bestFit="1" customWidth="1"/>
    <col min="24" max="24" width="10.28515625" bestFit="1" customWidth="1"/>
    <col min="27" max="27" width="19.42578125" bestFit="1" customWidth="1"/>
    <col min="29" max="29" width="10.140625" bestFit="1" customWidth="1"/>
    <col min="30" max="30" width="11.28515625" bestFit="1" customWidth="1"/>
  </cols>
  <sheetData>
    <row r="1" spans="2:30" ht="15.75" x14ac:dyDescent="0.25">
      <c r="B1" s="3" t="s">
        <v>0</v>
      </c>
      <c r="C1" s="3" t="s">
        <v>2</v>
      </c>
      <c r="D1" s="3" t="s">
        <v>3</v>
      </c>
      <c r="E1" s="3" t="s">
        <v>1</v>
      </c>
      <c r="F1" s="3" t="s">
        <v>4</v>
      </c>
      <c r="H1" s="1" t="s">
        <v>6</v>
      </c>
      <c r="I1" s="2">
        <v>2</v>
      </c>
    </row>
    <row r="2" spans="2:30" x14ac:dyDescent="0.25">
      <c r="B2" s="4">
        <v>2000</v>
      </c>
      <c r="C2" s="5">
        <v>3805354.4980000001</v>
      </c>
      <c r="D2" s="5">
        <v>808671.09199999995</v>
      </c>
      <c r="E2" s="6">
        <v>0.21250874062456399</v>
      </c>
      <c r="F2" s="4">
        <v>10822</v>
      </c>
      <c r="Q2" s="7" t="s">
        <v>5</v>
      </c>
      <c r="R2" s="3" t="s">
        <v>0</v>
      </c>
      <c r="S2" s="3" t="s">
        <v>2</v>
      </c>
      <c r="T2" s="3" t="s">
        <v>3</v>
      </c>
      <c r="U2" s="3" t="s">
        <v>1</v>
      </c>
      <c r="V2" s="3" t="s">
        <v>4</v>
      </c>
      <c r="X2" s="7" t="s">
        <v>5</v>
      </c>
      <c r="AA2" t="s">
        <v>12</v>
      </c>
    </row>
    <row r="3" spans="2:30" x14ac:dyDescent="0.25">
      <c r="Q3" s="3">
        <v>2022</v>
      </c>
      <c r="R3" s="4">
        <v>205</v>
      </c>
      <c r="S3" s="5">
        <v>391708.41600000003</v>
      </c>
      <c r="T3" s="5">
        <v>85529.398300000001</v>
      </c>
      <c r="U3" s="6">
        <v>0.2183496570571514</v>
      </c>
      <c r="V3" s="4">
        <v>1051</v>
      </c>
      <c r="X3" s="3">
        <v>2022</v>
      </c>
      <c r="AA3">
        <f>COUNTA(X3:X7)</f>
        <v>3</v>
      </c>
    </row>
    <row r="4" spans="2:30" x14ac:dyDescent="0.25">
      <c r="Q4" s="3">
        <v>2023</v>
      </c>
      <c r="R4" s="4">
        <v>987</v>
      </c>
      <c r="S4" s="5">
        <v>1894024.8359999999</v>
      </c>
      <c r="T4" s="5">
        <v>402846.0944</v>
      </c>
      <c r="U4" s="6">
        <v>0.21269314253068222</v>
      </c>
      <c r="V4" s="4">
        <v>5361</v>
      </c>
      <c r="X4" s="3">
        <v>2023</v>
      </c>
    </row>
    <row r="5" spans="2:30" x14ac:dyDescent="0.25">
      <c r="Q5" s="3">
        <v>2024</v>
      </c>
      <c r="R5" s="4">
        <v>808</v>
      </c>
      <c r="S5" s="5">
        <v>1519621.246</v>
      </c>
      <c r="T5" s="5">
        <v>320295.5993</v>
      </c>
      <c r="U5" s="6">
        <v>0.21077330956190118</v>
      </c>
      <c r="V5" s="4">
        <v>4410</v>
      </c>
      <c r="X5" s="3">
        <v>2024</v>
      </c>
    </row>
    <row r="6" spans="2:30" x14ac:dyDescent="0.25">
      <c r="K6" t="s">
        <v>7</v>
      </c>
      <c r="AA6" s="12" t="s">
        <v>3</v>
      </c>
      <c r="AB6" s="12" t="s">
        <v>5</v>
      </c>
      <c r="AC6" s="12" t="s">
        <v>15</v>
      </c>
      <c r="AD6" s="12" t="s">
        <v>16</v>
      </c>
    </row>
    <row r="7" spans="2:30" x14ac:dyDescent="0.25">
      <c r="B7" s="7" t="s">
        <v>5</v>
      </c>
      <c r="C7" s="3" t="s">
        <v>19</v>
      </c>
      <c r="D7" s="3" t="s">
        <v>18</v>
      </c>
      <c r="E7" s="3" t="s">
        <v>15</v>
      </c>
      <c r="F7" s="3" t="s">
        <v>67</v>
      </c>
      <c r="AA7" s="3" t="s">
        <v>13</v>
      </c>
      <c r="AB7" s="3">
        <f>IF($AA$3=1,$X$3,0)</f>
        <v>0</v>
      </c>
      <c r="AC7" s="13">
        <f>IFERROR(VLOOKUP(AB7,LookTable,4,0),0)</f>
        <v>0</v>
      </c>
      <c r="AD7" s="14">
        <f>IFERROR(AC7/SUM($AC$7:$AC$8),0)</f>
        <v>0</v>
      </c>
    </row>
    <row r="8" spans="2:30" x14ac:dyDescent="0.25">
      <c r="B8" s="3">
        <v>2022</v>
      </c>
      <c r="C8" s="4">
        <v>205</v>
      </c>
      <c r="D8" s="5">
        <v>391708.41600000003</v>
      </c>
      <c r="E8" s="5">
        <v>85529.398300000001</v>
      </c>
      <c r="F8" s="6">
        <v>0.2183496570571514</v>
      </c>
      <c r="AA8" s="3" t="s">
        <v>14</v>
      </c>
      <c r="AB8" s="3">
        <f>IF(OR($X$3=2022,AA3&gt;1),0,X3-1)</f>
        <v>0</v>
      </c>
      <c r="AC8" s="13">
        <f>IFERROR(VLOOKUP(AB8,LookTable,4,0),0)</f>
        <v>0</v>
      </c>
      <c r="AD8" s="14">
        <f>IFERROR(AC8/SUM($AC$7:$AC$8),0)</f>
        <v>0</v>
      </c>
    </row>
    <row r="9" spans="2:30" x14ac:dyDescent="0.25">
      <c r="B9" s="3">
        <v>2023</v>
      </c>
      <c r="C9" s="4">
        <v>987</v>
      </c>
      <c r="D9" s="5">
        <v>1894024.8359999999</v>
      </c>
      <c r="E9" s="5">
        <v>402846.0944</v>
      </c>
      <c r="F9" s="6">
        <v>0.21269314253068222</v>
      </c>
    </row>
    <row r="10" spans="2:30" x14ac:dyDescent="0.25">
      <c r="B10" s="3">
        <v>2024</v>
      </c>
      <c r="C10" s="4">
        <v>808</v>
      </c>
      <c r="D10" s="5">
        <v>1519621.246</v>
      </c>
      <c r="E10" s="5">
        <v>320295.5993</v>
      </c>
      <c r="F10" s="6">
        <v>0.21077330956190118</v>
      </c>
      <c r="AA10" s="15" t="s">
        <v>17</v>
      </c>
      <c r="AB10" s="15"/>
      <c r="AC10" s="15"/>
      <c r="AD10" s="16">
        <f>AD7-AD8</f>
        <v>0</v>
      </c>
    </row>
    <row r="14" spans="2:30" x14ac:dyDescent="0.25">
      <c r="B14" s="3" t="str">
        <f>B7</f>
        <v>Year</v>
      </c>
      <c r="C14" s="3" t="str">
        <f>_xlfn.IFS($I$1=1,C7,$I$1=2,D7,$I$1=3,E7)</f>
        <v>Sales</v>
      </c>
      <c r="D14" s="3" t="str">
        <f>"Average "&amp;C14</f>
        <v>Average Sales</v>
      </c>
      <c r="E14" s="3" t="s">
        <v>8</v>
      </c>
      <c r="AA14" s="12" t="s">
        <v>2</v>
      </c>
      <c r="AB14" s="12" t="s">
        <v>5</v>
      </c>
      <c r="AC14" s="12" t="s">
        <v>18</v>
      </c>
      <c r="AD14" s="12" t="s">
        <v>16</v>
      </c>
    </row>
    <row r="15" spans="2:30" x14ac:dyDescent="0.25">
      <c r="B15" s="3">
        <f>B8</f>
        <v>2022</v>
      </c>
      <c r="C15" s="23">
        <f>_xlfn.IFS($I$1=1,C8,$I$1=2,D8,$I$1=3,E8,$I$1=4,F8)</f>
        <v>391708.41600000003</v>
      </c>
      <c r="D15" s="8">
        <f>AVERAGE($C$15:$C$17)</f>
        <v>1268451.4993333332</v>
      </c>
      <c r="E15" s="8" t="str">
        <f>IF(C15&gt;D15,C15,"")</f>
        <v/>
      </c>
      <c r="AA15" s="3" t="s">
        <v>13</v>
      </c>
      <c r="AB15" s="3">
        <f>IF($AA$3=1,$X$3,0)</f>
        <v>0</v>
      </c>
      <c r="AC15" s="13">
        <f>IFERROR(VLOOKUP(AB15,LookTable,3,0),0)</f>
        <v>0</v>
      </c>
      <c r="AD15" s="14">
        <f>IFERROR(AC15/SUM($AC$15:$AC$16),0)</f>
        <v>0</v>
      </c>
    </row>
    <row r="16" spans="2:30" x14ac:dyDescent="0.25">
      <c r="B16" s="3">
        <f>B9</f>
        <v>2023</v>
      </c>
      <c r="C16" s="23">
        <f>_xlfn.IFS($I$1=1,C9,$I$1=2,D9,$I$1=3,E9,$I$1=4,F9)</f>
        <v>1894024.8359999999</v>
      </c>
      <c r="D16" s="8">
        <f>AVERAGE($C$15:$C$17)</f>
        <v>1268451.4993333332</v>
      </c>
      <c r="E16" s="8">
        <f>IF(C16&gt;D16,C16,"")</f>
        <v>1894024.8359999999</v>
      </c>
      <c r="AA16" s="3" t="s">
        <v>14</v>
      </c>
      <c r="AB16" s="3">
        <f>IF(OR($X$3=2022,AA3&gt;1),0,X3-1)</f>
        <v>0</v>
      </c>
      <c r="AC16" s="13">
        <f>IFERROR(VLOOKUP(AB16,LookTable,3,0),0)</f>
        <v>0</v>
      </c>
      <c r="AD16" s="14">
        <f>IFERROR(AC16/SUM($AC$15:$AC$16),0)</f>
        <v>0</v>
      </c>
    </row>
    <row r="17" spans="2:30" x14ac:dyDescent="0.25">
      <c r="B17" s="3">
        <f>B10</f>
        <v>2024</v>
      </c>
      <c r="C17" s="23">
        <f>_xlfn.IFS($I$1=1,C10,$I$1=2,D10,$I$1=3,E10,$I$1=4,F10)</f>
        <v>1519621.246</v>
      </c>
      <c r="D17" s="8">
        <f>AVERAGE($C$15:$C$17)</f>
        <v>1268451.4993333332</v>
      </c>
      <c r="E17" s="8">
        <f>IF(C17&gt;D17,C17,"")</f>
        <v>1519621.246</v>
      </c>
    </row>
    <row r="18" spans="2:30" x14ac:dyDescent="0.25">
      <c r="AA18" s="15" t="s">
        <v>17</v>
      </c>
      <c r="AB18" s="15"/>
      <c r="AC18" s="15"/>
      <c r="AD18" s="16">
        <f>AD15-AD16</f>
        <v>0</v>
      </c>
    </row>
    <row r="20" spans="2:30" x14ac:dyDescent="0.25">
      <c r="C20" t="s">
        <v>8</v>
      </c>
      <c r="E20" t="s">
        <v>11</v>
      </c>
    </row>
    <row r="21" spans="2:30" x14ac:dyDescent="0.25">
      <c r="B21" t="s">
        <v>9</v>
      </c>
      <c r="C21" s="9">
        <f>SUM($E$15:$E$17)</f>
        <v>3413646.0819999999</v>
      </c>
      <c r="E21" t="str">
        <f>"of "&amp;$C$14&amp;" came from the highlited years"</f>
        <v>of Sales came from the highlited years</v>
      </c>
    </row>
    <row r="22" spans="2:30" x14ac:dyDescent="0.25">
      <c r="B22" t="s">
        <v>10</v>
      </c>
      <c r="C22" s="10">
        <f>$C$21/SUM($C$15:$C$17)</f>
        <v>0.89706388295601058</v>
      </c>
      <c r="AA22" s="12" t="s">
        <v>0</v>
      </c>
      <c r="AB22" s="12" t="s">
        <v>5</v>
      </c>
      <c r="AC22" s="12" t="s">
        <v>19</v>
      </c>
      <c r="AD22" s="12" t="s">
        <v>16</v>
      </c>
    </row>
    <row r="23" spans="2:30" x14ac:dyDescent="0.25">
      <c r="E23" t="s">
        <v>7</v>
      </c>
      <c r="AA23" s="3" t="s">
        <v>13</v>
      </c>
      <c r="AB23" s="3">
        <f>IF($AA$3=1,$X$3,0)</f>
        <v>0</v>
      </c>
      <c r="AC23" s="4">
        <f>IFERROR(VLOOKUP(AB23,LookTable,2,0),0)</f>
        <v>0</v>
      </c>
      <c r="AD23" s="14">
        <f>IFERROR(AC23/SUM($AC$23:$AC$24),0)</f>
        <v>0</v>
      </c>
    </row>
    <row r="24" spans="2:30" x14ac:dyDescent="0.25">
      <c r="AA24" s="3" t="s">
        <v>14</v>
      </c>
      <c r="AB24" s="3">
        <f>IF(OR($X$3=2022,AA3&gt;1),0,X3-1)</f>
        <v>0</v>
      </c>
      <c r="AC24" s="4">
        <f>IFERROR(VLOOKUP(AB24,LookTable,2,0),0)</f>
        <v>0</v>
      </c>
      <c r="AD24" s="14">
        <f>IFERROR(AC24/SUM($AC$23:$AC$24),0)</f>
        <v>0</v>
      </c>
    </row>
    <row r="26" spans="2:30" x14ac:dyDescent="0.25">
      <c r="AA26" s="15" t="s">
        <v>17</v>
      </c>
      <c r="AB26" s="15"/>
      <c r="AC26" s="15"/>
      <c r="AD26" s="16">
        <f>AD23-AD24</f>
        <v>0</v>
      </c>
    </row>
    <row r="30" spans="2:30" x14ac:dyDescent="0.25">
      <c r="AA30" s="12" t="s">
        <v>4</v>
      </c>
      <c r="AB30" s="12" t="s">
        <v>5</v>
      </c>
      <c r="AC30" s="12" t="s">
        <v>20</v>
      </c>
      <c r="AD30" s="12" t="s">
        <v>16</v>
      </c>
    </row>
    <row r="31" spans="2:30" x14ac:dyDescent="0.25">
      <c r="AA31" s="3" t="s">
        <v>13</v>
      </c>
      <c r="AB31" s="3">
        <f>IF($AA$3=1,$X$3,0)</f>
        <v>0</v>
      </c>
      <c r="AC31" s="4">
        <f>IFERROR(VLOOKUP(AB31,LookTable,6,0),0)</f>
        <v>0</v>
      </c>
      <c r="AD31" s="14">
        <f>IFERROR(AC31/SUM($AC$31:$AC$32),0)</f>
        <v>0</v>
      </c>
    </row>
    <row r="32" spans="2:30" x14ac:dyDescent="0.25">
      <c r="AA32" s="3" t="s">
        <v>14</v>
      </c>
      <c r="AB32" s="3">
        <f>IF(OR($X$3=2022,AA3&gt;1),0,X3-1)</f>
        <v>0</v>
      </c>
      <c r="AC32" s="4">
        <f>IFERROR(VLOOKUP(AB32,LookTable,6,0),0)</f>
        <v>0</v>
      </c>
      <c r="AD32" s="14">
        <f>IFERROR(AC32/SUM($AC$31:$AC$32),0)</f>
        <v>0</v>
      </c>
    </row>
    <row r="34" spans="27:30" x14ac:dyDescent="0.25">
      <c r="AA34" s="15" t="s">
        <v>17</v>
      </c>
      <c r="AB34" s="15"/>
      <c r="AC34" s="15"/>
      <c r="AD34" s="16">
        <f>AD31-AD32</f>
        <v>0</v>
      </c>
    </row>
    <row r="38" spans="27:30" x14ac:dyDescent="0.25">
      <c r="AA38" s="12" t="s">
        <v>1</v>
      </c>
      <c r="AB38" s="12" t="s">
        <v>5</v>
      </c>
      <c r="AC38" s="12" t="s">
        <v>21</v>
      </c>
      <c r="AD38" s="12" t="s">
        <v>16</v>
      </c>
    </row>
    <row r="39" spans="27:30" x14ac:dyDescent="0.25">
      <c r="AA39" s="3" t="s">
        <v>13</v>
      </c>
      <c r="AB39" s="3">
        <f>IF($AA$3=1,$X$3,0)</f>
        <v>0</v>
      </c>
      <c r="AC39" s="14">
        <f>IFERROR(VLOOKUP(AB39,LookTable,5,0),0)</f>
        <v>0</v>
      </c>
      <c r="AD39" s="14">
        <f>IFERROR(AC39/SUM($AC$39:$AC$40),0)</f>
        <v>0</v>
      </c>
    </row>
    <row r="40" spans="27:30" x14ac:dyDescent="0.25">
      <c r="AA40" s="3" t="s">
        <v>14</v>
      </c>
      <c r="AB40" s="3">
        <f>IF(OR($X$3=2022,AA3&gt;1),0,X3-1)</f>
        <v>0</v>
      </c>
      <c r="AC40" s="14">
        <f>IFERROR(VLOOKUP(AB40,LookTable,5,0),0)</f>
        <v>0</v>
      </c>
      <c r="AD40" s="14">
        <f>IFERROR(AC40/SUM($AC$39:$AC$40),0)</f>
        <v>0</v>
      </c>
    </row>
    <row r="42" spans="27:30" x14ac:dyDescent="0.25">
      <c r="AA42" s="15" t="s">
        <v>17</v>
      </c>
      <c r="AB42" s="15"/>
      <c r="AC42" s="15"/>
      <c r="AD42" s="16">
        <f>AD39-AD40</f>
        <v>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00CD4D-F5D3-489D-9CB4-F5C84E161C4C}">
  <sheetPr codeName="Sheet2"/>
  <dimension ref="B1:AC31"/>
  <sheetViews>
    <sheetView topLeftCell="J1" zoomScale="85" zoomScaleNormal="85" workbookViewId="0">
      <selection activeCell="AA5" sqref="AA3:AA6"/>
    </sheetView>
  </sheetViews>
  <sheetFormatPr defaultRowHeight="15" x14ac:dyDescent="0.25"/>
  <cols>
    <col min="2" max="2" width="15" bestFit="1" customWidth="1"/>
    <col min="3" max="3" width="10.85546875" bestFit="1" customWidth="1"/>
    <col min="4" max="5" width="9" bestFit="1" customWidth="1"/>
    <col min="6" max="7" width="14.85546875" bestFit="1" customWidth="1"/>
    <col min="8" max="8" width="4.28515625" style="18" customWidth="1"/>
    <col min="9" max="9" width="7.5703125" customWidth="1"/>
    <col min="10" max="10" width="13.42578125" bestFit="1" customWidth="1"/>
    <col min="11" max="11" width="12.5703125" bestFit="1" customWidth="1"/>
    <col min="13" max="13" width="13.42578125" bestFit="1" customWidth="1"/>
    <col min="14" max="14" width="12" bestFit="1" customWidth="1"/>
    <col min="17" max="17" width="4.28515625" style="18" customWidth="1"/>
    <col min="19" max="19" width="11.5703125" bestFit="1" customWidth="1"/>
    <col min="20" max="20" width="12.5703125" bestFit="1" customWidth="1"/>
    <col min="23" max="23" width="13.42578125" bestFit="1" customWidth="1"/>
    <col min="24" max="24" width="13.42578125" customWidth="1"/>
    <col min="25" max="25" width="5" style="18" customWidth="1"/>
    <col min="26" max="26" width="12.140625" bestFit="1" customWidth="1"/>
    <col min="27" max="27" width="10.28515625" bestFit="1" customWidth="1"/>
    <col min="28" max="28" width="12.5703125" bestFit="1" customWidth="1"/>
    <col min="29" max="29" width="13.7109375" bestFit="1" customWidth="1"/>
  </cols>
  <sheetData>
    <row r="1" spans="2:29" x14ac:dyDescent="0.25">
      <c r="B1" s="7" t="s">
        <v>34</v>
      </c>
      <c r="C1" s="3" t="s">
        <v>3</v>
      </c>
    </row>
    <row r="2" spans="2:29" x14ac:dyDescent="0.25">
      <c r="B2" s="3" t="s">
        <v>26</v>
      </c>
      <c r="C2" s="5">
        <v>61138.652099999999</v>
      </c>
      <c r="E2">
        <v>1</v>
      </c>
      <c r="F2" s="17">
        <f>LARGE($C$2:$C$13,E2)</f>
        <v>84131.599900000001</v>
      </c>
      <c r="G2" t="str">
        <f>INDEX($B$2:$B$13,MATCH(F2,$C$2:$C$13,0))</f>
        <v>Dec</v>
      </c>
      <c r="J2" s="7" t="s">
        <v>35</v>
      </c>
      <c r="K2" s="3" t="s">
        <v>44</v>
      </c>
      <c r="M2" s="3" t="str">
        <f>J2</f>
        <v>Day_of_Week</v>
      </c>
      <c r="N2" s="3" t="str">
        <f>K2</f>
        <v>Sum of Profit</v>
      </c>
      <c r="O2" s="3" t="s">
        <v>43</v>
      </c>
      <c r="S2" s="7" t="s">
        <v>45</v>
      </c>
      <c r="T2" s="3" t="s">
        <v>44</v>
      </c>
      <c r="V2" s="3" t="str">
        <f t="shared" ref="V2:W6" si="0">S2</f>
        <v>Day_Part</v>
      </c>
      <c r="W2" s="3" t="str">
        <f t="shared" si="0"/>
        <v>Sum of Profit</v>
      </c>
      <c r="AA2" s="7" t="s">
        <v>51</v>
      </c>
      <c r="AB2" s="3" t="s">
        <v>44</v>
      </c>
      <c r="AC2" s="3" t="s">
        <v>56</v>
      </c>
    </row>
    <row r="3" spans="2:29" x14ac:dyDescent="0.25">
      <c r="B3" s="3" t="s">
        <v>25</v>
      </c>
      <c r="C3" s="5">
        <v>60365.121299999999</v>
      </c>
      <c r="E3">
        <v>2</v>
      </c>
      <c r="F3" s="17">
        <f>LARGE($C$2:$C$13,E3)</f>
        <v>72277.008700000006</v>
      </c>
      <c r="G3" t="str">
        <f>INDEX($B$2:$B$13,MATCH(F3,$C$2:$C$13,0))</f>
        <v>Jun</v>
      </c>
      <c r="J3" s="3" t="s">
        <v>40</v>
      </c>
      <c r="K3" s="20">
        <v>125995.5963</v>
      </c>
      <c r="M3" s="3" t="str">
        <f t="shared" ref="M3:M9" si="1">J3</f>
        <v>Thu</v>
      </c>
      <c r="N3" s="21">
        <f t="shared" ref="N3:N9" si="2">K3</f>
        <v>125995.5963</v>
      </c>
      <c r="O3" s="3">
        <f t="shared" ref="O3:O9" si="3">IFERROR(_xlfn.IFS(N3=$K$12,N3,N3=$K$13,N3,N3=$K$14,N3),"")</f>
        <v>125995.5963</v>
      </c>
      <c r="S3" s="3" t="s">
        <v>46</v>
      </c>
      <c r="T3" s="20">
        <v>210097.42050000001</v>
      </c>
      <c r="V3" s="3" t="str">
        <f t="shared" si="0"/>
        <v>Afternoon</v>
      </c>
      <c r="W3" s="21">
        <f t="shared" si="0"/>
        <v>210097.42050000001</v>
      </c>
      <c r="X3" s="19"/>
      <c r="AA3" s="3" t="s">
        <v>52</v>
      </c>
      <c r="AB3" s="25">
        <v>181817.32070000001</v>
      </c>
      <c r="AC3" s="24">
        <v>0.22483469793674785</v>
      </c>
    </row>
    <row r="4" spans="2:29" x14ac:dyDescent="0.25">
      <c r="B4" s="3" t="s">
        <v>29</v>
      </c>
      <c r="C4" s="5">
        <v>60313.547299999998</v>
      </c>
      <c r="E4">
        <v>3</v>
      </c>
      <c r="F4" s="17">
        <f>LARGE($C$2:$C$13,E4)</f>
        <v>71961.826799999995</v>
      </c>
      <c r="G4" t="str">
        <f>INDEX($B$2:$B$13,MATCH(F4,$C$2:$C$13,0))</f>
        <v>May</v>
      </c>
      <c r="J4" s="3" t="s">
        <v>39</v>
      </c>
      <c r="K4" s="20">
        <v>104208.4774</v>
      </c>
      <c r="M4" s="3" t="str">
        <f t="shared" si="1"/>
        <v>Sun</v>
      </c>
      <c r="N4" s="21">
        <f t="shared" si="2"/>
        <v>104208.4774</v>
      </c>
      <c r="O4" s="3" t="str">
        <f t="shared" si="3"/>
        <v/>
      </c>
      <c r="S4" s="3" t="s">
        <v>47</v>
      </c>
      <c r="T4" s="20">
        <v>94479.463600000003</v>
      </c>
      <c r="V4" s="3" t="str">
        <f t="shared" si="0"/>
        <v>Evening</v>
      </c>
      <c r="W4" s="21">
        <f t="shared" si="0"/>
        <v>94479.463600000003</v>
      </c>
      <c r="X4" s="19"/>
      <c r="AA4" s="3" t="s">
        <v>53</v>
      </c>
      <c r="AB4" s="25">
        <v>205359.0141</v>
      </c>
      <c r="AC4" s="24">
        <v>0.25394627819835558</v>
      </c>
    </row>
    <row r="5" spans="2:29" x14ac:dyDescent="0.25">
      <c r="B5" s="3" t="s">
        <v>22</v>
      </c>
      <c r="C5" s="5">
        <v>61120.178599999999</v>
      </c>
      <c r="J5" s="3" t="s">
        <v>37</v>
      </c>
      <c r="K5" s="20">
        <v>96449.489700000006</v>
      </c>
      <c r="M5" s="3" t="str">
        <f t="shared" si="1"/>
        <v>Mon</v>
      </c>
      <c r="N5" s="21">
        <f t="shared" si="2"/>
        <v>96449.489700000006</v>
      </c>
      <c r="O5" s="3" t="str">
        <f t="shared" si="3"/>
        <v/>
      </c>
      <c r="S5" s="3" t="s">
        <v>48</v>
      </c>
      <c r="T5" s="20">
        <v>202745.65960000001</v>
      </c>
      <c r="V5" s="3" t="str">
        <f t="shared" si="0"/>
        <v>Morning</v>
      </c>
      <c r="W5" s="21">
        <f t="shared" si="0"/>
        <v>202745.65960000001</v>
      </c>
      <c r="X5" s="19"/>
      <c r="AA5" s="3" t="s">
        <v>54</v>
      </c>
      <c r="AB5" s="25">
        <v>206217.8989</v>
      </c>
      <c r="AC5" s="24">
        <v>0.25500837230373014</v>
      </c>
    </row>
    <row r="6" spans="2:29" x14ac:dyDescent="0.25">
      <c r="B6" s="3" t="s">
        <v>30</v>
      </c>
      <c r="C6" s="5">
        <v>71961.826799999995</v>
      </c>
      <c r="J6" s="3" t="s">
        <v>41</v>
      </c>
      <c r="K6" s="20">
        <v>115484.41559999999</v>
      </c>
      <c r="M6" s="3" t="str">
        <f t="shared" si="1"/>
        <v>Tue</v>
      </c>
      <c r="N6" s="21">
        <f t="shared" si="2"/>
        <v>115484.41559999999</v>
      </c>
      <c r="O6" s="3" t="str">
        <f t="shared" si="3"/>
        <v/>
      </c>
      <c r="S6" s="3" t="s">
        <v>49</v>
      </c>
      <c r="T6" s="20">
        <v>301348.54830000002</v>
      </c>
      <c r="V6" s="3" t="str">
        <f t="shared" si="0"/>
        <v>Night</v>
      </c>
      <c r="W6" s="21">
        <f t="shared" si="0"/>
        <v>301348.54830000002</v>
      </c>
      <c r="X6" s="19"/>
      <c r="AA6" s="3" t="s">
        <v>55</v>
      </c>
      <c r="AB6" s="25">
        <v>215276.85829999999</v>
      </c>
      <c r="AC6" s="24">
        <v>0.26621065156116647</v>
      </c>
    </row>
    <row r="7" spans="2:29" x14ac:dyDescent="0.25">
      <c r="B7" s="3" t="s">
        <v>28</v>
      </c>
      <c r="C7" s="5">
        <v>72277.008700000006</v>
      </c>
      <c r="E7" t="str">
        <f>"In "&amp;Analysis!X3</f>
        <v>In 2022</v>
      </c>
      <c r="F7" s="10">
        <f>SUM(F2:F4)/SUM(C2:C13)</f>
        <v>0.28240212573346196</v>
      </c>
      <c r="J7" s="3" t="s">
        <v>36</v>
      </c>
      <c r="K7" s="20">
        <v>117948.20540000001</v>
      </c>
      <c r="M7" s="3" t="str">
        <f t="shared" si="1"/>
        <v>Fri</v>
      </c>
      <c r="N7" s="21">
        <f t="shared" si="2"/>
        <v>117948.20540000001</v>
      </c>
      <c r="O7" s="3" t="str">
        <f t="shared" si="3"/>
        <v/>
      </c>
    </row>
    <row r="8" spans="2:29" x14ac:dyDescent="0.25">
      <c r="B8" s="3" t="s">
        <v>27</v>
      </c>
      <c r="C8" s="5">
        <v>69587.821400000001</v>
      </c>
      <c r="J8" s="3" t="s">
        <v>38</v>
      </c>
      <c r="K8" s="20">
        <v>123865.3395</v>
      </c>
      <c r="M8" s="3" t="str">
        <f t="shared" si="1"/>
        <v>Sat</v>
      </c>
      <c r="N8" s="21">
        <f t="shared" si="2"/>
        <v>123865.3395</v>
      </c>
      <c r="O8" s="3">
        <f t="shared" si="3"/>
        <v>123865.3395</v>
      </c>
    </row>
    <row r="9" spans="2:29" x14ac:dyDescent="0.25">
      <c r="B9" s="3" t="s">
        <v>23</v>
      </c>
      <c r="C9" s="5">
        <v>68649.721999999994</v>
      </c>
      <c r="J9" s="3" t="s">
        <v>42</v>
      </c>
      <c r="K9" s="20">
        <v>124719.5681</v>
      </c>
      <c r="M9" s="3" t="str">
        <f t="shared" si="1"/>
        <v>Wed</v>
      </c>
      <c r="N9" s="21">
        <f t="shared" si="2"/>
        <v>124719.5681</v>
      </c>
      <c r="O9" s="3">
        <f t="shared" si="3"/>
        <v>124719.5681</v>
      </c>
      <c r="S9" s="3" t="s">
        <v>50</v>
      </c>
      <c r="T9" s="21">
        <f>MAX($W$3:$W$6)</f>
        <v>301348.54830000002</v>
      </c>
      <c r="U9" s="3" t="str">
        <f>UPPER(INDEX($V$3:$V$6,MATCH($T$9,$W$3:$W$6,0))) &amp;" times makes up"</f>
        <v>NIGHT times makes up</v>
      </c>
    </row>
    <row r="10" spans="2:29" x14ac:dyDescent="0.25">
      <c r="B10" s="3" t="s">
        <v>33</v>
      </c>
      <c r="C10" s="5">
        <v>67980.355500000005</v>
      </c>
      <c r="S10" s="3" t="s">
        <v>10</v>
      </c>
      <c r="T10" s="14">
        <f>$T$9/SUM($W$3:$W$6)</f>
        <v>0.37264661897917822</v>
      </c>
      <c r="U10" s="3"/>
    </row>
    <row r="11" spans="2:29" x14ac:dyDescent="0.25">
      <c r="B11" s="3" t="s">
        <v>32</v>
      </c>
      <c r="C11" s="5">
        <v>64079.270799999998</v>
      </c>
    </row>
    <row r="12" spans="2:29" x14ac:dyDescent="0.25">
      <c r="B12" s="3" t="s">
        <v>31</v>
      </c>
      <c r="C12" s="5">
        <v>67065.987599999993</v>
      </c>
      <c r="J12">
        <v>1</v>
      </c>
      <c r="K12">
        <f>LARGE($N$3:$N$9,J12)</f>
        <v>125995.5963</v>
      </c>
      <c r="L12" t="str">
        <f>INDEX($M$3:$M$9,MATCH(K12,$N$3:$N$9,0))</f>
        <v>Thu</v>
      </c>
      <c r="O12" s="10">
        <f>SUM(O3:O9)/SUM(N3:N9)</f>
        <v>0.46320501326885566</v>
      </c>
    </row>
    <row r="13" spans="2:29" x14ac:dyDescent="0.25">
      <c r="B13" s="3" t="s">
        <v>24</v>
      </c>
      <c r="C13" s="5">
        <v>84131.599900000001</v>
      </c>
      <c r="J13">
        <v>2</v>
      </c>
      <c r="K13">
        <f>LARGE($N$3:$N$9,J13)</f>
        <v>124719.5681</v>
      </c>
      <c r="L13" t="str">
        <f>INDEX($M$3:$M$9,MATCH(K13,$N$3:$N$9,0))</f>
        <v>Wed</v>
      </c>
    </row>
    <row r="14" spans="2:29" x14ac:dyDescent="0.25">
      <c r="J14">
        <v>3</v>
      </c>
      <c r="K14">
        <f>LARGE($N$3:$N$9,J14)</f>
        <v>123865.3395</v>
      </c>
      <c r="L14" t="str">
        <f>INDEX($M$3:$M$9,MATCH(K14,$N$3:$N$9,0))</f>
        <v>Sat</v>
      </c>
    </row>
    <row r="21" spans="3:12" x14ac:dyDescent="0.25">
      <c r="C21" s="9"/>
    </row>
    <row r="22" spans="3:12" x14ac:dyDescent="0.25">
      <c r="C22" s="10"/>
    </row>
    <row r="24" spans="3:12" x14ac:dyDescent="0.25">
      <c r="J24" s="7" t="s">
        <v>68</v>
      </c>
      <c r="K24" s="3" t="s">
        <v>44</v>
      </c>
      <c r="L24" t="s">
        <v>71</v>
      </c>
    </row>
    <row r="25" spans="3:12" x14ac:dyDescent="0.25">
      <c r="J25" s="3" t="s">
        <v>69</v>
      </c>
      <c r="K25" s="20">
        <v>580597.27509999997</v>
      </c>
      <c r="L25" s="10">
        <f>K25/SUM($K$25:$K$26)</f>
        <v>0.71796467172342049</v>
      </c>
    </row>
    <row r="26" spans="3:12" x14ac:dyDescent="0.25">
      <c r="J26" s="3" t="s">
        <v>70</v>
      </c>
      <c r="K26" s="20">
        <v>228073.81690000001</v>
      </c>
      <c r="L26" s="10">
        <f>K26/SUM($K$25:$K$26)</f>
        <v>0.28203532827657951</v>
      </c>
    </row>
    <row r="29" spans="3:12" x14ac:dyDescent="0.25">
      <c r="J29" t="s">
        <v>72</v>
      </c>
    </row>
    <row r="30" spans="3:12" x14ac:dyDescent="0.25">
      <c r="J30" s="10">
        <f>MAX(L25:L26)</f>
        <v>0.71796467172342049</v>
      </c>
      <c r="K30" t="str">
        <f>UPPER(INDEX($J$25:$J$26,MATCH($J$30,$L$25:$L$26,0)))&amp;" makes up"</f>
        <v>WEEKDAY makes up</v>
      </c>
    </row>
    <row r="31" spans="3:12" x14ac:dyDescent="0.25">
      <c r="J31" s="10"/>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52D9EC-904A-4025-8040-774543B7325B}">
  <sheetPr codeName="Sheet3"/>
  <dimension ref="B1:Q22"/>
  <sheetViews>
    <sheetView topLeftCell="E1" zoomScale="115" zoomScaleNormal="115" workbookViewId="0">
      <selection activeCell="C3" sqref="C3"/>
    </sheetView>
  </sheetViews>
  <sheetFormatPr defaultRowHeight="15" x14ac:dyDescent="0.25"/>
  <cols>
    <col min="2" max="2" width="18.7109375" bestFit="1" customWidth="1"/>
    <col min="3" max="3" width="10.85546875" bestFit="1" customWidth="1"/>
    <col min="4" max="4" width="12.5703125" bestFit="1" customWidth="1"/>
    <col min="5" max="5" width="9" bestFit="1" customWidth="1"/>
    <col min="6" max="6" width="14.85546875" bestFit="1" customWidth="1"/>
    <col min="7" max="7" width="4.140625" style="22" customWidth="1"/>
    <col min="8" max="8" width="12.5703125" bestFit="1" customWidth="1"/>
    <col min="9" max="9" width="19.140625" bestFit="1" customWidth="1"/>
    <col min="10" max="10" width="10.85546875" bestFit="1" customWidth="1"/>
    <col min="13" max="13" width="4.42578125" style="22" customWidth="1"/>
    <col min="15" max="15" width="15.85546875" bestFit="1" customWidth="1"/>
    <col min="16" max="16" width="12.5703125" bestFit="1" customWidth="1"/>
  </cols>
  <sheetData>
    <row r="1" spans="2:17" x14ac:dyDescent="0.25">
      <c r="B1" s="7" t="s">
        <v>57</v>
      </c>
      <c r="C1" s="3" t="s">
        <v>3</v>
      </c>
      <c r="D1" s="3" t="s">
        <v>44</v>
      </c>
      <c r="I1" s="7" t="s">
        <v>63</v>
      </c>
      <c r="J1" s="3" t="s">
        <v>3</v>
      </c>
      <c r="K1" t="s">
        <v>71</v>
      </c>
      <c r="O1" s="7" t="s">
        <v>74</v>
      </c>
      <c r="P1" s="3" t="s">
        <v>44</v>
      </c>
      <c r="Q1" t="s">
        <v>71</v>
      </c>
    </row>
    <row r="2" spans="2:17" x14ac:dyDescent="0.25">
      <c r="B2" s="3" t="s">
        <v>61</v>
      </c>
      <c r="C2" s="5">
        <v>174773.76310000001</v>
      </c>
      <c r="D2" s="20">
        <v>174773.76310000001</v>
      </c>
      <c r="F2" s="17"/>
      <c r="I2" s="3" t="s">
        <v>64</v>
      </c>
      <c r="J2" s="5">
        <v>486342.26819999999</v>
      </c>
      <c r="K2" s="10">
        <f>J2/SUM($J$2:$J$4)</f>
        <v>0.60140924166978882</v>
      </c>
      <c r="O2" s="3" t="s">
        <v>75</v>
      </c>
      <c r="P2" s="20">
        <v>165794.42430000001</v>
      </c>
      <c r="Q2" s="10">
        <f>P2/SUM($P$2:$P$6)</f>
        <v>0.20502083719841938</v>
      </c>
    </row>
    <row r="3" spans="2:17" x14ac:dyDescent="0.25">
      <c r="B3" s="3" t="s">
        <v>58</v>
      </c>
      <c r="C3" s="5">
        <v>165612.88560000001</v>
      </c>
      <c r="D3" s="20">
        <v>165612.88560000001</v>
      </c>
      <c r="F3" s="17"/>
      <c r="I3" s="3" t="s">
        <v>65</v>
      </c>
      <c r="J3" s="5">
        <v>165612.88560000001</v>
      </c>
      <c r="K3" s="10">
        <f t="shared" ref="K3:K4" si="0">J3/SUM($J$2:$J$4)</f>
        <v>0.20479634704191951</v>
      </c>
      <c r="O3" s="3" t="s">
        <v>79</v>
      </c>
      <c r="P3" s="20">
        <v>164809.4601</v>
      </c>
      <c r="Q3" s="10">
        <f t="shared" ref="Q3:Q6" si="1">P3/SUM($P$2:$P$6)</f>
        <v>0.2038028337236519</v>
      </c>
    </row>
    <row r="4" spans="2:17" x14ac:dyDescent="0.25">
      <c r="B4" s="3" t="s">
        <v>62</v>
      </c>
      <c r="C4" s="5">
        <v>156715.9382</v>
      </c>
      <c r="D4" s="20">
        <v>156715.9382</v>
      </c>
      <c r="F4" s="17"/>
      <c r="I4" s="3" t="s">
        <v>66</v>
      </c>
      <c r="J4" s="5">
        <v>156715.9382</v>
      </c>
      <c r="K4" s="10">
        <f t="shared" si="0"/>
        <v>0.19379441128829175</v>
      </c>
      <c r="O4" s="3" t="s">
        <v>77</v>
      </c>
      <c r="P4" s="20">
        <v>162315.89689999999</v>
      </c>
      <c r="Q4" s="10">
        <f t="shared" si="1"/>
        <v>0.20071930171086169</v>
      </c>
    </row>
    <row r="5" spans="2:17" x14ac:dyDescent="0.25">
      <c r="B5" s="3" t="s">
        <v>60</v>
      </c>
      <c r="C5" s="5">
        <v>156523.52650000001</v>
      </c>
      <c r="D5" s="20">
        <v>156523.52650000001</v>
      </c>
      <c r="O5" s="3" t="s">
        <v>76</v>
      </c>
      <c r="P5" s="20">
        <v>161506.57689999999</v>
      </c>
      <c r="Q5" s="10">
        <f t="shared" si="1"/>
        <v>0.19971849927337332</v>
      </c>
    </row>
    <row r="6" spans="2:17" x14ac:dyDescent="0.25">
      <c r="B6" s="3" t="s">
        <v>59</v>
      </c>
      <c r="C6" s="5">
        <v>155044.9786</v>
      </c>
      <c r="D6" s="20">
        <v>155044.9786</v>
      </c>
      <c r="O6" s="3" t="s">
        <v>78</v>
      </c>
      <c r="P6" s="20">
        <v>154244.73379999999</v>
      </c>
      <c r="Q6" s="10">
        <f t="shared" si="1"/>
        <v>0.19073852809369374</v>
      </c>
    </row>
    <row r="7" spans="2:17" x14ac:dyDescent="0.25">
      <c r="F7" s="10"/>
      <c r="I7" t="s">
        <v>80</v>
      </c>
      <c r="J7" s="10">
        <f>MAX($K$2:$K$4)</f>
        <v>0.60140924166978882</v>
      </c>
      <c r="K7" t="str">
        <f>UPPER(INDEX($I$2:$I$4,MATCH($J$7,$K$2:$K$4,0)))&amp;" Category makes up"</f>
        <v>ELECTRONICS Category makes up</v>
      </c>
    </row>
    <row r="9" spans="2:17" x14ac:dyDescent="0.25">
      <c r="B9" s="3" t="str">
        <f>B1</f>
        <v>Product_Name</v>
      </c>
      <c r="C9" s="3" t="str">
        <f>C1</f>
        <v>Total Profit</v>
      </c>
      <c r="D9" t="s">
        <v>71</v>
      </c>
      <c r="O9" t="s">
        <v>80</v>
      </c>
      <c r="P9" s="10">
        <f>MAX($Q$2:$Q$6)</f>
        <v>0.20502083719841938</v>
      </c>
      <c r="Q9" t="str">
        <f>UPPER(INDEX($O$2:$O$6,MATCH($P$9,$Q$2:$Q$6,0)))&amp;" Region makes up"</f>
        <v>BRĂILA Region makes up</v>
      </c>
    </row>
    <row r="10" spans="2:17" x14ac:dyDescent="0.25">
      <c r="B10" s="3" t="str">
        <f t="shared" ref="B10:C14" si="2">B2</f>
        <v>Televisions</v>
      </c>
      <c r="C10" s="3">
        <f t="shared" si="2"/>
        <v>174773.76310000001</v>
      </c>
      <c r="D10" s="10">
        <f>C10/SUM($C$10:$C$14)</f>
        <v>0.21612465788501314</v>
      </c>
    </row>
    <row r="11" spans="2:17" x14ac:dyDescent="0.25">
      <c r="B11" s="3" t="str">
        <f t="shared" si="2"/>
        <v>Air Fryer</v>
      </c>
      <c r="C11" s="3">
        <f t="shared" si="2"/>
        <v>165612.88560000001</v>
      </c>
      <c r="D11" s="10">
        <f>C11/SUM($C$10:$C$14)</f>
        <v>0.20479634704191949</v>
      </c>
    </row>
    <row r="12" spans="2:17" x14ac:dyDescent="0.25">
      <c r="B12" s="3" t="str">
        <f t="shared" si="2"/>
        <v>Treadmill</v>
      </c>
      <c r="C12" s="3">
        <f t="shared" si="2"/>
        <v>156715.9382</v>
      </c>
      <c r="D12" s="10">
        <f>C12/SUM($C$10:$C$14)</f>
        <v>0.19379441128829172</v>
      </c>
    </row>
    <row r="13" spans="2:17" x14ac:dyDescent="0.25">
      <c r="B13" s="3" t="str">
        <f t="shared" si="2"/>
        <v>Earbuds</v>
      </c>
      <c r="C13" s="3">
        <f t="shared" si="2"/>
        <v>156523.52650000001</v>
      </c>
      <c r="D13" s="10">
        <f>C13/SUM($C$10:$C$14)</f>
        <v>0.19355647561592321</v>
      </c>
    </row>
    <row r="14" spans="2:17" x14ac:dyDescent="0.25">
      <c r="B14" s="3" t="str">
        <f t="shared" si="2"/>
        <v>Camera Accessories</v>
      </c>
      <c r="C14" s="3">
        <f t="shared" si="2"/>
        <v>155044.9786</v>
      </c>
      <c r="D14" s="10">
        <f>C14/SUM($C$10:$C$14)</f>
        <v>0.19172810816885241</v>
      </c>
    </row>
    <row r="17" spans="2:4" x14ac:dyDescent="0.25">
      <c r="B17" t="s">
        <v>73</v>
      </c>
      <c r="C17" s="10">
        <f>MAX($D$10:$D$14)</f>
        <v>0.21612465788501314</v>
      </c>
      <c r="D17" t="str">
        <f>UPPER(INDEX($B$10:$B$14,MATCH($C$17,$D$10:$D$14,0)))&amp;" makes up"</f>
        <v>TELEVISIONS makes up</v>
      </c>
    </row>
    <row r="21" spans="2:4" x14ac:dyDescent="0.25">
      <c r="C21" s="9"/>
    </row>
    <row r="22" spans="2:4" x14ac:dyDescent="0.25">
      <c r="C22" s="10"/>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5BE8B5-3042-4A1C-A5F6-75B8A72E6D97}">
  <sheetPr codeName="Sheet4"/>
  <dimension ref="N13:R16"/>
  <sheetViews>
    <sheetView showGridLines="0" showRowColHeaders="0" tabSelected="1" zoomScale="105" zoomScaleNormal="105" workbookViewId="0">
      <selection activeCell="T16" sqref="T16"/>
    </sheetView>
  </sheetViews>
  <sheetFormatPr defaultRowHeight="15" x14ac:dyDescent="0.25"/>
  <sheetData>
    <row r="13" spans="14:18" x14ac:dyDescent="0.25">
      <c r="R13" t="s">
        <v>7</v>
      </c>
    </row>
    <row r="16" spans="14:18" x14ac:dyDescent="0.25">
      <c r="N16" t="s">
        <v>7</v>
      </c>
    </row>
  </sheetData>
  <pageMargins left="0.7" right="0.7" top="0.75" bottom="0.75" header="0.3" footer="0.3"/>
  <drawing r:id="rId1"/>
  <legacyDrawing r:id="rId2"/>
  <mc:AlternateContent xmlns:mc="http://schemas.openxmlformats.org/markup-compatibility/2006">
    <mc:Choice Requires="x14">
      <controls>
        <mc:AlternateContent xmlns:mc="http://schemas.openxmlformats.org/markup-compatibility/2006">
          <mc:Choice Requires="x14">
            <control shapeId="2049" r:id="rId3" name="Option Button 1">
              <controlPr defaultSize="0" autoFill="0" autoLine="0" autoPict="0">
                <anchor moveWithCells="1">
                  <from>
                    <xdr:col>9</xdr:col>
                    <xdr:colOff>295275</xdr:colOff>
                    <xdr:row>2</xdr:row>
                    <xdr:rowOff>38100</xdr:rowOff>
                  </from>
                  <to>
                    <xdr:col>11</xdr:col>
                    <xdr:colOff>142875</xdr:colOff>
                    <xdr:row>3</xdr:row>
                    <xdr:rowOff>66675</xdr:rowOff>
                  </to>
                </anchor>
              </controlPr>
            </control>
          </mc:Choice>
        </mc:AlternateContent>
        <mc:AlternateContent xmlns:mc="http://schemas.openxmlformats.org/markup-compatibility/2006">
          <mc:Choice Requires="x14">
            <control shapeId="2050" r:id="rId4" name="Option Button 2">
              <controlPr defaultSize="0" autoFill="0" autoLine="0" autoPict="0">
                <anchor moveWithCells="1">
                  <from>
                    <xdr:col>11</xdr:col>
                    <xdr:colOff>85725</xdr:colOff>
                    <xdr:row>2</xdr:row>
                    <xdr:rowOff>38100</xdr:rowOff>
                  </from>
                  <to>
                    <xdr:col>12</xdr:col>
                    <xdr:colOff>447675</xdr:colOff>
                    <xdr:row>3</xdr:row>
                    <xdr:rowOff>66675</xdr:rowOff>
                  </to>
                </anchor>
              </controlPr>
            </control>
          </mc:Choice>
        </mc:AlternateContent>
        <mc:AlternateContent xmlns:mc="http://schemas.openxmlformats.org/markup-compatibility/2006">
          <mc:Choice Requires="x14">
            <control shapeId="2051" r:id="rId5" name="Option Button 3">
              <controlPr defaultSize="0" autoFill="0" autoLine="0" autoPict="0">
                <anchor moveWithCells="1">
                  <from>
                    <xdr:col>12</xdr:col>
                    <xdr:colOff>400050</xdr:colOff>
                    <xdr:row>2</xdr:row>
                    <xdr:rowOff>38100</xdr:rowOff>
                  </from>
                  <to>
                    <xdr:col>14</xdr:col>
                    <xdr:colOff>19050</xdr:colOff>
                    <xdr:row>3</xdr:row>
                    <xdr:rowOff>57150</xdr:rowOff>
                  </to>
                </anchor>
              </controlPr>
            </control>
          </mc:Choice>
        </mc:AlternateContent>
      </controls>
    </mc:Choice>
  </mc:AlternateContent>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4 4 8 9 6 0 b f - d b 3 c - 4 0 9 d - 9 7 1 a - e e c 7 6 f 9 f d 5 7 a " > < C u s t o m C o n t e n t > < ! [ C D A T A [ < ? x m l   v e r s i o n = " 1 . 0 "   e n c o d i n g = " u t f - 1 6 " ? > < S e t t i n g s > < C a l c u l a t e d F i e l d s > < i t e m > < M e a s u r e N a m e > T o t a l   O r d e r s < / M e a s u r e N a m e > < D i s p l a y N a m e > T o t a l   O r d e r s < / D i s p l a y N a m e > < V i s i b l e > F a l s e < / V i s i b l e > < / i t e m > < i t e m > < M e a s u r e N a m e > %   P r o f i t   M a r g i n < / M e a s u r e N a m e > < D i s p l a y N a m e > %   P r o f i t   M a r g i n < / D i s p l a y N a m e > < V i s i b l e > F a l s e < / V i s i b l e > < / i t e m > < / C a l c u l a t e d F i e l d s > < S A H o s t H a s h > 0 < / S A H o s t H a s h > < G e m i n i F i e l d L i s t V i s i b l e > T r u e < / G e m i n i F i e l d L i s t V i s i b l e > < / S e t t i n g s > ] ] > < / C u s t o m C o n t e n t > < / G e m i n i > 
</file>

<file path=customXml/item10.xml>��< ? x m l   v e r s i o n = " 1 . 0 "   e n c o d i n g = " U T F - 1 6 " ? > < G e m i n i   x m l n s = " h t t p : / / g e m i n i / p i v o t c u s t o m i z a t i o n / P o w e r P i v o t V e r s i o n " > < C u s t o m C o n t e n t > < ! [ C D A T A [ 2 0 1 5 . 1 3 0 . 1 6 0 5 . 1 5 6 7 ] ] > < / C u s t o m C o n t e n t > < / G e m i n i > 
</file>

<file path=customXml/item11.xml>��< ? x m l   v e r s i o n = " 1 . 0 "   e n c o d i n g = " U T F - 1 6 " ? > < G e m i n i   x m l n s = " h t t p : / / g e m i n i / p i v o t c u s t o m i z a t i o n / C l i e n t W i n d o w X M L " > < C u s t o m C o n t e n t > < ! [ C D A T A [ O r d e r s _ a 2 3 3 8 9 a 9 - 0 1 0 7 - 4 5 1 a - a a 6 4 - e b 9 2 c 8 1 b 7 5 d 6 ] ] > < / C u s t o m C o n t e n t > < / G e m i n i > 
</file>

<file path=customXml/item12.xml>��< ? x m l   v e r s i o n = " 1 . 0 "   e n c o d i n g = " U T F - 1 6 " ? > < G e m i n i   x m l n s = " h t t p : / / g e m i n i / p i v o t c u s t o m i z a t i o n / T a b l e X M L _ S a l e s _ R e p s _ c e 4 8 3 2 b a - 7 b 8 1 - 4 7 4 a - b 1 b b - 9 1 d 2 7 f e 1 8 b f f " > < C u s t o m C o n t e n t > < ! [ C D A T A [ < T a b l e W i d g e t G r i d S e r i a l i z a t i o n   x m l n s : x s i = " h t t p : / / w w w . w 3 . o r g / 2 0 0 1 / X M L S c h e m a - i n s t a n c e "   x m l n s : x s d = " h t t p : / / w w w . w 3 . o r g / 2 0 0 1 / X M L S c h e m a " > < C o l u m n S u g g e s t e d T y p e   / > < C o l u m n F o r m a t   / > < C o l u m n A c c u r a c y   / > < C o l u m n C u r r e n c y S y m b o l   / > < C o l u m n P o s i t i v e P a t t e r n   / > < C o l u m n N e g a t i v e P a t t e r n   / > < C o l u m n W i d t h s > < i t e m > < k e y > < s t r i n g > S a l e s _ R e p _ I D < / s t r i n g > < / k e y > < v a l u e > < i n t > 1 1 9 < / i n t > < / v a l u e > < / i t e m > < i t e m > < k e y > < s t r i n g > S a l e s _ R e p _ N a m e < / s t r i n g > < / k e y > < v a l u e > < i n t > 1 4 3 < / i n t > < / v a l u e > < / i t e m > < i t e m > < k e y > < s t r i n g > H i r e _ D a t e < / s t r i n g > < / k e y > < v a l u e > < i n t > 9 8 < / i n t > < / v a l u e > < / i t e m > < / C o l u m n W i d t h s > < C o l u m n D i s p l a y I n d e x > < i t e m > < k e y > < s t r i n g > S a l e s _ R e p _ I D < / s t r i n g > < / k e y > < v a l u e > < i n t > 0 < / i n t > < / v a l u e > < / i t e m > < i t e m > < k e y > < s t r i n g > S a l e s _ R e p _ N a m e < / s t r i n g > < / k e y > < v a l u e > < i n t > 1 < / i n t > < / v a l u e > < / i t e m > < i t e m > < k e y > < s t r i n g > H i r e _ D a t e < / 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R e g i o n s _ 3 7 a e 8 f f 6 - 5 4 e b - 4 e 0 f - a 4 a 0 - e c 0 f 5 2 e d b a c 3 " > < C u s t o m C o n t e n t > < ! [ C D A T A [ < T a b l e W i d g e t G r i d S e r i a l i z a t i o n   x m l n s : x s i = " h t t p : / / w w w . w 3 . o r g / 2 0 0 1 / X M L S c h e m a - i n s t a n c e "   x m l n s : x s d = " h t t p : / / w w w . w 3 . o r g / 2 0 0 1 / X M L S c h e m a " > < C o l u m n S u g g e s t e d T y p e   / > < C o l u m n F o r m a t   / > < C o l u m n A c c u r a c y   / > < C o l u m n C u r r e n c y S y m b o l   / > < C o l u m n P o s i t i v e P a t t e r n   / > < C o l u m n N e g a t i v e P a t t e r n   / > < C o l u m n W i d t h s > < i t e m > < k e y > < s t r i n g > R e g i o n _ I D < / s t r i n g > < / k e y > < v a l u e > < i n t > 9 9 < / i n t > < / v a l u e > < / i t e m > < i t e m > < k e y > < s t r i n g > R e g i o n _ N a m e < / s t r i n g > < / k e y > < v a l u e > < i n t > 1 2 3 < / i n t > < / v a l u e > < / i t e m > < / C o l u m n W i d t h s > < C o l u m n D i s p l a y I n d e x > < i t e m > < k e y > < s t r i n g > R e g i o n _ I D < / s t r i n g > < / k e y > < v a l u e > < i n t > 0 < / i n t > < / v a l u e > < / i t e m > < i t e m > < k e y > < s t r i n g > R e g i o n _ N a m e < / 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O r d e r " > < C u s t o m C o n t e n t > < ! [ C D A T A [ C u s t o m e r s _ 5 8 2 c 9 6 0 3 - 6 e f 6 - 4 f e 5 - 9 c 0 d - 3 8 d 2 0 f 1 a 0 8 d 0 , O r d e r s _ a 2 3 3 8 9 a 9 - 0 1 0 7 - 4 5 1 a - a a 6 4 - e b 9 2 c 8 1 b 7 5 d 6 , P r o d u c t s _ 4 1 e 4 7 7 e 8 - 7 4 c 7 - 4 7 c 0 - a f 7 9 - 1 7 a 6 3 2 a 4 c c 2 e , R e g i o n s _ 3 7 a e 8 f f 6 - 5 4 e b - 4 e 0 f - a 4 a 0 - e c 0 f 5 2 e d b a c 3 , S a l e s _ R e p s _ c e 4 8 3 2 b a - 7 b 8 1 - 4 7 4 a - b 1 b b - 9 1 d 2 7 f e 1 8 b f f , A l l   M e a s u r e s _ 1 3 d 2 a f c 9 - 7 5 1 f - 4 f 0 5 - 9 c 3 1 - 1 1 8 d f 2 9 3 7 6 d 9 ] ] > < / 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 C o l u m n s \ P r o d u c t _ N a m e < / K e y > < / D i a g r a m O b j e c t K e y > < D i a g r a m O b j e c t K e y > < K e y > C o l u m n s \ P r o d u c t _ C a t e g o r y 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 C o l u m n s \ P r o d u c t _ C a t e g o r y < / K e y > < / a : K e y > < a : V a l u e   i : t y p e = " M e a s u r e G r i d N o d e V i e w S t a t e " > < C o l u m n > 2 < / C o l u m n > < L a y e d O u t > t r u e < / L a y e d O u t > < / a : V a l u e > < / a : K e y V a l u e O f D i a g r a m O b j e c t K e y a n y T y p e z b w N T n L X > < / V i e w S t a t e s > < / D i a g r a m M a n a g e r . S e r i a l i z a b l e D i a g r a m > < D i a g r a m M a n a g e r . S e r i a l i z a b l e D i a g r a m > < A d a p t e r   i : t y p e = " M e a s u r e D i a g r a m S a n d b o x A d a p t e r " > < T a b l e N a m e > R e g i o n s 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 C o l u m n s \ R e g i o n _ N a m e 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 C o l u m n s \ R e g i o n _ N a m e < / K e y > < / a : K e y > < a : V a l u e   i : t y p e = " M e a s u r e G r i d N o d e V i e w S t a t e " > < C o l u m n > 1 < / C o l u m n > < L a y e d O u t > t r u e < / L a y e d O u t > < / a : V a l u e > < / a : K e y V a l u e O f D i a g r a m O b j e c t K e y a n y T y p e z b w N T n L X > < / V i e w S t a t e s > < / D i a g r a m M a n a g e r . S e r i a l i z a b l e D i a g r a m > < D i a g r a m M a n a g e r . S e r i a l i z a b l e D i a g r a m > < A d a p t e r   i : t y p e = " M e a s u r e D i a g r a m S a n d b o x A d a p t e r " > < T a b l e N a m e > S a l e s _ R e p s 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 S a l e s _ R e p s 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 C o l u m n s \ S a l e s _ R e p _ I D < / K e y > < / D i a g r a m O b j e c t K e y > < D i a g r a m O b j e c t K e y > < K e y > C o l u m n s \ S a l e s _ R e p _ N a m e < / K e y > < / D i a g r a m O b j e c t K e y > < D i a g r a m O b j e c t K e y > < K e y > C o l u m n s \ H i r e _ D a t e 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 C o l u m n s \ S a l e s _ R e p _ I D < / K e y > < / a : K e y > < a : V a l u e   i : t y p e = " M e a s u r e G r i d N o d e V i e w S t a t e " > < L a y e d O u t > t r u e < / L a y e d O u t > < / a : V a l u e > < / a : K e y V a l u e O f D i a g r a m O b j e c t K e y a n y T y p e z b w N T n L X > < a : K e y V a l u e O f D i a g r a m O b j e c t K e y a n y T y p e z b w N T n L X > < a : K e y > < K e y > C o l u m n s \ S a l e s _ R e p _ N a m e < / K e y > < / a : K e y > < a : V a l u e   i : t y p e = " M e a s u r e G r i d N o d e V i e w S t a t e " > < C o l u m n > 1 < / C o l u m n > < L a y e d O u t > t r u e < / L a y e d O u t > < / a : V a l u e > < / a : K e y V a l u e O f D i a g r a m O b j e c t K e y a n y T y p e z b w N T n L X > < a : K e y V a l u e O f D i a g r a m O b j e c t K e y a n y T y p e z b w N T n L X > < a : K e y > < K e y > C o l u m n s \ H i r e _ D a t e < / 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 T a g s \ T a b l e s \ & l t ; T a b l e s \ C u s t o m e r s & g t ; < / K e y > < / D i a g r a m O b j e c t K e y > < D i a g r a m O b j e c t K e y > < K e y > D y n a m i c   T a g s \ T a b l e s \ & l t ; T a b l e s \ O r d e r s & g t ; < / K e y > < / D i a g r a m O b j e c t K e y > < D i a g r a m O b j e c t K e y > < K e y > D y n a m i c   T a g s \ T a b l e s \ & l t ; T a b l e s \ P r o d u c t s & g t ; < / K e y > < / D i a g r a m O b j e c t K e y > < D i a g r a m O b j e c t K e y > < K e y > D y n a m i c   T a g s \ T a b l e s \ & l t ; T a b l e s \ R e g i o n s & g t ; < / K e y > < / D i a g r a m O b j e c t K e y > < D i a g r a m O b j e c t K e y > < K e y > D y n a m i c   T a g s \ T a b l e s \ & l t ; T a b l e s \ S a l e s _ R e p s & g t ; < / K e y > < / D i a g r a m O b j e c t K e y > < D i a g r a m O b j e c t K e y > < K e y > D y n a m i c   T a g s \ T a b l e s \ & l t ; T a b l e s \ A l l   M e a s u r e s & g t ; < / K e y > < / D i a g r a m O b j e c t K e y > < D i a g r a m O b j e c t K e y > < K e y > T a b l e s \ C u s t o m e r s < / K e y > < / D i a g r a m O b j e c t K e y > < D i a g r a m O b j e c t K e y > < K e y > T a b l e s \ C u s t o m e r s \ C o l u m n s \ C u s t o m e r _ I D < / K e y > < / D i a g r a m O b j e c t K e y > < D i a g r a m O b j e c t K e y > < K e y > T a b l e s \ C u s t o m e r s \ C o l u m n s \ C u s t o m e r _ N a m e < / K e y > < / D i a g r a m O b j e c t K e y > < D i a g r a m O b j e c t K e y > < K e y > T a b l e s \ C u s t o m e r s \ C o l u m n s \ R e g i o n _ I D < / K e y > < / D i a g r a m O b j e c t K e y > < D i a g r a m O b j e c t K e y > < K e y > T a b l e s \ C u s t o m e r s \ M e a s u r e s \ T o t a l   O r d e r s < / K e y > < / D i a g r a m O b j e c t K e y > < D i a g r a m O b j e c t K e y > < K e y > T a b l e s \ O r d e r s < / K e y > < / D i a g r a m O b j e c t K e y > < D i a g r a m O b j e c t K e y > < K e y > T a b l e s \ O r d e r s \ C o l u m n s \ O r d e r _ I D < / K e y > < / D i a g r a m O b j e c t K e y > < D i a g r a m O b j e c t K e y > < K e y > T a b l e s \ O r d e r s \ C o l u m n s \ O r d e r _ D a t e < / K e y > < / D i a g r a m O b j e c t K e y > < D i a g r a m O b j e c t K e y > < K e y > T a b l e s \ O r d e r s \ C o l u m n s \ P r o d u c t _ I D < / K e y > < / D i a g r a m O b j e c t K e y > < D i a g r a m O b j e c t K e y > < K e y > T a b l e s \ O r d e r s \ C o l u m n s \ S a l e s _ R e p _ I D < / K e y > < / D i a g r a m O b j e c t K e y > < D i a g r a m O b j e c t K e y > < K e y > T a b l e s \ O r d e r s \ C o l u m n s \ R e g i o n _ I D < / K e y > < / D i a g r a m O b j e c t K e y > < D i a g r a m O b j e c t K e y > < K e y > T a b l e s \ O r d e r s \ C o l u m n s \ Q u a n t i t y _ S o l d < / K e y > < / D i a g r a m O b j e c t K e y > < D i a g r a m O b j e c t K e y > < K e y > T a b l e s \ O r d e r s \ C o l u m n s \ U n i t _ P r i c e < / K e y > < / D i a g r a m O b j e c t K e y > < D i a g r a m O b j e c t K e y > < K e y > T a b l e s \ O r d e r s \ C o l u m n s \ T o t a l _ S a l e s < / K e y > < / D i a g r a m O b j e c t K e y > < D i a g r a m O b j e c t K e y > < K e y > T a b l e s \ O r d e r s \ C o l u m n s \ P r o f i t < / K e y > < / D i a g r a m O b j e c t K e y > < D i a g r a m O b j e c t K e y > < K e y > T a b l e s \ O r d e r s \ C o l u m n s \ R e t u r n _ F l a g < / K e y > < / D i a g r a m O b j e c t K e y > < D i a g r a m O b j e c t K e y > < K e y > T a b l e s \ O r d e r s \ C o l u m n s \ T i m e < / K e y > < / D i a g r a m O b j e c t K e y > < D i a g r a m O b j e c t K e y > < K e y > T a b l e s \ O r d e r s \ C o l u m n s \ Y e a r < / K e y > < / D i a g r a m O b j e c t K e y > < D i a g r a m O b j e c t K e y > < K e y > T a b l e s \ O r d e r s \ C o l u m n s \ M o n t h < / K e y > < / D i a g r a m O b j e c t K e y > < D i a g r a m O b j e c t K e y > < K e y > T a b l e s \ O r d e r s \ C o l u m n s \ D a y _ o f _ W e e k < / K e y > < / D i a g r a m O b j e c t K e y > < D i a g r a m O b j e c t K e y > < K e y > T a b l e s \ O r d e r s \ C o l u m n s \ H o u r < / K e y > < / D i a g r a m O b j e c t K e y > < D i a g r a m O b j e c t K e y > < K e y > T a b l e s \ O r d e r s \ C o l u m n s \ M o n t h   N a m e < / K e y > < / D i a g r a m O b j e c t K e y > < D i a g r a m O b j e c t K e y > < K e y > T a b l e s \ P r o d u c t s < / K e y > < / D i a g r a m O b j e c t K e y > < D i a g r a m O b j e c t K e y > < K e y > T a b l e s \ P r o d u c t s \ C o l u m n s \ P r o d u c t _ I D < / K e y > < / D i a g r a m O b j e c t K e y > < D i a g r a m O b j e c t K e y > < K e y > T a b l e s \ P r o d u c t s \ C o l u m n s \ P r o d u c t _ N a m e < / K e y > < / D i a g r a m O b j e c t K e y > < D i a g r a m O b j e c t K e y > < K e y > T a b l e s \ P r o d u c t s \ C o l u m n s \ P r o d u c t _ C a t e g o r y < / K e y > < / D i a g r a m O b j e c t K e y > < D i a g r a m O b j e c t K e y > < K e y > T a b l e s \ R e g i o n s < / K e y > < / D i a g r a m O b j e c t K e y > < D i a g r a m O b j e c t K e y > < K e y > T a b l e s \ R e g i o n s \ C o l u m n s \ R e g i o n _ I D < / K e y > < / D i a g r a m O b j e c t K e y > < D i a g r a m O b j e c t K e y > < K e y > T a b l e s \ R e g i o n s \ C o l u m n s \ R e g i o n _ N a m e < / K e y > < / D i a g r a m O b j e c t K e y > < D i a g r a m O b j e c t K e y > < K e y > T a b l e s \ S a l e s _ R e p s < / K e y > < / D i a g r a m O b j e c t K e y > < D i a g r a m O b j e c t K e y > < K e y > T a b l e s \ S a l e s _ R e p s \ C o l u m n s \ S a l e s _ R e p _ I D < / K e y > < / D i a g r a m O b j e c t K e y > < D i a g r a m O b j e c t K e y > < K e y > T a b l e s \ S a l e s _ R e p s \ C o l u m n s \ S a l e s _ R e p _ N a m e < / K e y > < / D i a g r a m O b j e c t K e y > < D i a g r a m O b j e c t K e y > < K e y > T a b l e s \ S a l e s _ R e p s \ C o l u m n s \ H i r e _ D a t e < / K e y > < / D i a g r a m O b j e c t K e y > < D i a g r a m O b j e c t K e y > < K e y > T a b l e s \ A l l   M e a s u r e s < / K e y > < / D i a g r a m O b j e c t K e y > < D i a g r a m O b j e c t K e y > < K e y > T a b l e s \ A l l   M e a s u r e s \ C o l u m n s \ A l l   M e a s u r e s < / K e y > < / D i a g r a m O b j e c t K e y > < D i a g r a m O b j e c t K e y > < K e y > R e l a t i o n s h i p s \ & l t ; T a b l e s \ C u s t o m e r s \ C o l u m n s \ R e g i o n _ I D & g t ; - & l t ; T a b l e s \ R e g i o n s \ C o l u m n s \ R e g i o n _ N a m e & g t ; < / K e y > < / D i a g r a m O b j e c t K e y > < D i a g r a m O b j e c t K e y > < K e y > R e l a t i o n s h i p s \ & l t ; T a b l e s \ C u s t o m e r s \ C o l u m n s \ R e g i o n _ I D & g t ; - & l t ; T a b l e s \ R e g i o n s \ C o l u m n s \ R e g i o n _ N a m e & g t ; \ F K < / K e y > < / D i a g r a m O b j e c t K e y > < D i a g r a m O b j e c t K e y > < K e y > R e l a t i o n s h i p s \ & l t ; T a b l e s \ C u s t o m e r s \ C o l u m n s \ R e g i o n _ I D & g t ; - & l t ; T a b l e s \ R e g i o n s \ C o l u m n s \ R e g i o n _ N a m e & g t ; \ P K < / K e y > < / D i a g r a m O b j e c t K e y > < D i a g r a m O b j e c t K e y > < K e y > R e l a t i o n s h i p s \ & l t ; T a b l e s \ C u s t o m e r s \ C o l u m n s \ R e g i o n _ I D & g t ; - & l t ; T a b l e s \ R e g i o n s \ C o l u m n s \ R e g i o n _ N a m e & g t ; \ C r o s s F i l t e r < / K e y > < / D i a g r a m O b j e c t K e y > < D i a g r a m O b j e c t K e y > < K e y > R e l a t i o n s h i p s \ & l t ; T a b l e s \ O r d e r s \ C o l u m n s \ S a l e s _ R e p _ I D & g t ; - & l t ; T a b l e s \ S a l e s _ R e p s \ C o l u m n s \ S a l e s _ R e p _ N a m e & g t ; < / K e y > < / D i a g r a m O b j e c t K e y > < D i a g r a m O b j e c t K e y > < K e y > R e l a t i o n s h i p s \ & l t ; T a b l e s \ O r d e r s \ C o l u m n s \ S a l e s _ R e p _ I D & g t ; - & l t ; T a b l e s \ S a l e s _ R e p s \ C o l u m n s \ S a l e s _ R e p _ N a m e & g t ; \ F K < / K e y > < / D i a g r a m O b j e c t K e y > < D i a g r a m O b j e c t K e y > < K e y > R e l a t i o n s h i p s \ & l t ; T a b l e s \ O r d e r s \ C o l u m n s \ S a l e s _ R e p _ I D & g t ; - & l t ; T a b l e s \ S a l e s _ R e p s \ C o l u m n s \ S a l e s _ R e p _ N a m e & g t ; \ P K < / K e y > < / D i a g r a m O b j e c t K e y > < D i a g r a m O b j e c t K e y > < K e y > R e l a t i o n s h i p s \ & l t ; T a b l e s \ O r d e r s \ C o l u m n s \ S a l e s _ R e p _ I D & g t ; - & l t ; T a b l e s \ S a l e s _ R e p s \ C o l u m n s \ S a l e s _ R e p _ N a m e & g t ; \ C r o s s F i l t e r < / K e y > < / D i a g r a m O b j e c t K e y > < D i a g r a m O b j e c t K e y > < K e y > R e l a t i o n s h i p s \ & l t ; T a b l e s \ O r d e r s \ C o l u m n s \ R e g i o n _ I D & g t ; - & l t ; T a b l e s \ R e g i o n s \ C o l u m n s \ R e g i o n _ I D & g t ; < / K e y > < / D i a g r a m O b j e c t K e y > < D i a g r a m O b j e c t K e y > < K e y > R e l a t i o n s h i p s \ & l t ; T a b l e s \ O r d e r s \ C o l u m n s \ R e g i o n _ I D & g t ; - & l t ; T a b l e s \ R e g i o n s \ C o l u m n s \ R e g i o n _ I D & g t ; \ F K < / K e y > < / D i a g r a m O b j e c t K e y > < D i a g r a m O b j e c t K e y > < K e y > R e l a t i o n s h i p s \ & l t ; T a b l e s \ O r d e r s \ C o l u m n s \ R e g i o n _ I D & g t ; - & l t ; T a b l e s \ R e g i o n s \ C o l u m n s \ R e g i o n _ I D & g t ; \ P K < / K e y > < / D i a g r a m O b j e c t K e y > < D i a g r a m O b j e c t K e y > < K e y > R e l a t i o n s h i p s \ & l t ; T a b l e s \ O r d e r s \ C o l u m n s \ R e g i o n _ I D & g t ; - & l t ; T a b l e s \ R e g i o n s \ C o l u m n s \ R e g i o n _ I D & g t ; \ C r o s s F i l t e r < / K e y > < / D i a g r a m O b j e c t K e y > < D i a g r a m O b j e c t K e y > < K e y > R e l a t i o n s h i p s \ & l t ; T a b l e s \ O r d e r s \ C o l u m n s \ P r o d u c t _ I D & g t ; - & l t ; T a b l e s \ P r o d u c t s \ C o l u m n s \ P r o d u c t _ I D & g t ; < / K e y > < / D i a g r a m O b j e c t K e y > < D i a g r a m O b j e c t K e y > < K e y > R e l a t i o n s h i p s \ & l t ; T a b l e s \ O r d e r s \ C o l u m n s \ P r o d u c t _ I D & g t ; - & l t ; T a b l e s \ P r o d u c t s \ C o l u m n s \ P r o d u c t _ I D & g t ; \ F K < / K e y > < / D i a g r a m O b j e c t K e y > < D i a g r a m O b j e c t K e y > < K e y > R e l a t i o n s h i p s \ & l t ; T a b l e s \ O r d e r s \ C o l u m n s \ P r o d u c t _ I D & g t ; - & l t ; T a b l e s \ P r o d u c t s \ C o l u m n s \ P r o d u c t _ I D & g t ; \ P K < / K e y > < / D i a g r a m O b j e c t K e y > < D i a g r a m O b j e c t K e y > < K e y > R e l a t i o n s h i p s \ & l t ; T a b l e s \ O r d e r s \ C o l u m n s \ P r o d u c t _ I D & g t ; - & l t ; T a b l e s \ P r o d u c t s \ C o l u m n s \ P r o d u c t _ I D & g t ; \ C r o s s F i l t e r < / K e y > < / D i a g r a m O b j e c t K e y > < / A l l K e y s > < S e l e c t e d K e y s > < D i a g r a m O b j e c t K e y > < K e y > T a b l e s \ P r o d u c t s 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 T a g s \ T a b l e s \ & l t ; T a b l e s \ R e g i o n s & g t ; < / K e y > < / a : K e y > < a : V a l u e   i : t y p e = " D i a g r a m D i s p l a y T a g V i e w S t a t e " > < I s N o t F i l t e r e d O u t > t r u e < / I s N o t F i l t e r e d O u t > < / a : V a l u e > < / a : K e y V a l u e O f D i a g r a m O b j e c t K e y a n y T y p e z b w N T n L X > < a : K e y V a l u e O f D i a g r a m O b j e c t K e y a n y T y p e z b w N T n L X > < a : K e y > < K e y > D y n a m i c   T a g s \ T a b l e s \ & l t ; T a b l e s \ S a l e s _ R e p s & g t ; < / K e y > < / a : K e y > < a : V a l u e   i : t y p e = " D i a g r a m D i s p l a y T a g V i e w S t a t e " > < I s N o t F i l t e r e d O u t > t r u e < / I s N o t F i l t e r e d O u t > < / a : V a l u e > < / a : K e y V a l u e O f D i a g r a m O b j e c t K e y a n y T y p e z b w N T n L X > < a : K e y V a l u e O f D i a g r a m O b j e c t K e y a n y T y p e z b w N T n L X > < a : K e y > < K e y > D y n a m i c   T a g s \ T a b l e s \ & l t ; T a b l e s \ A l l   M e a s u r e s & g t ; < / K e y > < / a : K e y > < a : V a l u e   i : t y p e = " D i a g r a m D i s p l a y T a g V i e w S t a t e " > < I s N o t F i l t e r e d O u t > t r u e < / I s N o t F i l t e r e d O u t > < / a : V a l u e > < / a : K e y V a l u e O f D i a g r a m O b j e c t K e y a n y T y p e z b w N T n L X > < a : K e y V a l u e O f D i a g r a m O b j e c t K e y a n y T y p e z b w N T n L X > < a : K e y > < K e y > T a b l e s \ C u s t o m e r s < / K e y > < / a : K e y > < a : V a l u e   i : t y p e = " D i a g r a m D i s p l a y N o d e V i e w S t a t e " > < H e i g h t > 1 5 0 < / H e i g h t > < I s E x p a n d e d > t r u e < / I s E x p a n d e d > < L a y e d O u t > t r u e < / L a y e d O u t > < L e f t > 6 7 8 < / L e f t > < T a b I n d e x > 2 < / T a b I n d e x > < W i d t h > 2 0 0 < / W i d t h > < / a : V a l u e > < / a : K e y V a l u e O f D i a g r a m O b j e c t K e y a n y T y p e z b w N T n L X > < a : K e y V a l u e O f D i a g r a m O b j e c t K e y a n y T y p e z b w N T n L X > < a : K e y > < K e y > T a b l e s \ C u s t o m e r s \ C o l u m n s \ C u s t o m e r _ I D < / K e y > < / a : K e y > < a : V a l u e   i : t y p e = " D i a g r a m D i s p l a y N o d e V i e w S t a t e " > < H e i g h t > 1 5 0 < / H e i g h t > < I s E x p a n d e d > t r u e < / I s E x p a n d e d > < W i d t h > 2 0 0 < / W i d t h > < / a : V a l u e > < / a : K e y V a l u e O f D i a g r a m O b j e c t K e y a n y T y p e z b w N T n L X > < a : K e y V a l u e O f D i a g r a m O b j e c t K e y a n y T y p e z b w N T n L X > < a : K e y > < K e y > T a b l e s \ C u s t o m e r s \ C o l u m n s \ C u s t o m e r _ N a m e < / K e y > < / a : K e y > < a : V a l u e   i : t y p e = " D i a g r a m D i s p l a y N o d e V i e w S t a t e " > < H e i g h t > 1 5 0 < / H e i g h t > < I s E x p a n d e d > t r u e < / I s E x p a n d e d > < W i d t h > 2 0 0 < / W i d t h > < / a : V a l u e > < / a : K e y V a l u e O f D i a g r a m O b j e c t K e y a n y T y p e z b w N T n L X > < a : K e y V a l u e O f D i a g r a m O b j e c t K e y a n y T y p e z b w N T n L X > < a : K e y > < K e y > T a b l e s \ C u s t o m e r s \ C o l u m n s \ R e g i o n _ I D < / K e y > < / a : K e y > < a : V a l u e   i : t y p e = " D i a g r a m D i s p l a y N o d e V i e w S t a t e " > < H e i g h t > 1 5 0 < / H e i g h t > < I s E x p a n d e d > t r u e < / I s E x p a n d e d > < W i d t h > 2 0 0 < / W i d t h > < / a : V a l u e > < / a : K e y V a l u e O f D i a g r a m O b j e c t K e y a n y T y p e z b w N T n L X > < a : K e y V a l u e O f D i a g r a m O b j e c t K e y a n y T y p e z b w N T n L X > < a : K e y > < K e y > T a b l e s \ C u s t o m e r s \ M e a s u r e s \ T o t a l   O r d e r s < / K e y > < / a : K e y > < a : V a l u e   i : t y p e = " D i a g r a m D i s p l a y N o d e V i e w S t a t e " > < H e i g h t > 1 5 0 < / H e i g h t > < I s E x p a n d e d > t r u e < / I s E x p a n d e d > < W i d t h > 2 0 0 < / W i d t h > < / a : V a l u e > < / a : K e y V a l u e O f D i a g r a m O b j e c t K e y a n y T y p e z b w N T n L X > < a : K e y V a l u e O f D i a g r a m O b j e c t K e y a n y T y p e z b w N T n L X > < a : K e y > < K e y > T a b l e s \ O r d e r s < / K e y > < / a : K e y > < a : V a l u e   i : t y p e = " D i a g r a m D i s p l a y N o d e V i e w S t a t e " > < H e i g h t > 4 0 9 < / H e i g h t > < I s E x p a n d e d > t r u e < / I s E x p a n d e d > < L a y e d O u t > t r u e < / L a y e d O u t > < L e f t > 3 2 9 . 9 0 3 8 1 0 5 6 7 6 6 5 8 < / L e f t > < T a b I n d e x > 1 < / T a b I n d e x > < W i d t h > 2 0 0 < / W i d t h > < / a : V a l u e > < / a : K e y V a l u e O f D i a g r a m O b j e c t K e y a n y T y p e z b w N T n L X > < a : K e y V a l u e O f D i a g r a m O b j e c t K e y a n y T y p e z b w N T n L X > < a : K e y > < K e y > T a b l e s \ O r d e r s \ C o l u m n s \ O r d e r _ I D < / K e y > < / a : K e y > < a : V a l u e   i : t y p e = " D i a g r a m D i s p l a y N o d e V i e w S t a t e " > < H e i g h t > 1 5 0 < / H e i g h t > < I s E x p a n d e d > t r u e < / I s E x p a n d e d > < W i d t h > 2 0 0 < / W i d t h > < / a : V a l u e > < / a : K e y V a l u e O f D i a g r a m O b j e c t K e y a n y T y p e z b w N T n L X > < a : K e y V a l u e O f D i a g r a m O b j e c t K e y a n y T y p e z b w N T n L X > < a : K e y > < K e y > T a b l e s \ O r d e r s \ C o l u m n s \ O r d e r _ D a t e < / K e y > < / a : K e y > < a : V a l u e   i : t y p e = " D i a g r a m D i s p l a y N o d e V i e w S t a t e " > < H e i g h t > 1 5 0 < / H e i g h t > < I s E x p a n d e d > t r u e < / I s E x p a n d e d > < W i d t h > 2 0 0 < / W i d t h > < / a : V a l u e > < / a : K e y V a l u e O f D i a g r a m O b j e c t K e y a n y T y p e z b w N T n L X > < a : K e y V a l u e O f D i a g r a m O b j e c t K e y a n y T y p e z b w N T n L X > < a : K e y > < K e y > T a b l e s \ O r d e r s \ C o l u m n s \ P r o d u c t _ I D < / K e y > < / a : K e y > < a : V a l u e   i : t y p e = " D i a g r a m D i s p l a y N o d e V i e w S t a t e " > < H e i g h t > 1 5 0 < / H e i g h t > < I s E x p a n d e d > t r u e < / I s E x p a n d e d > < W i d t h > 2 0 0 < / W i d t h > < / a : V a l u e > < / a : K e y V a l u e O f D i a g r a m O b j e c t K e y a n y T y p e z b w N T n L X > < a : K e y V a l u e O f D i a g r a m O b j e c t K e y a n y T y p e z b w N T n L X > < a : K e y > < K e y > T a b l e s \ O r d e r s \ C o l u m n s \ S a l e s _ R e p _ I D < / K e y > < / a : K e y > < a : V a l u e   i : t y p e = " D i a g r a m D i s p l a y N o d e V i e w S t a t e " > < H e i g h t > 1 5 0 < / H e i g h t > < I s E x p a n d e d > t r u e < / I s E x p a n d e d > < W i d t h > 2 0 0 < / W i d t h > < / a : V a l u e > < / a : K e y V a l u e O f D i a g r a m O b j e c t K e y a n y T y p e z b w N T n L X > < a : K e y V a l u e O f D i a g r a m O b j e c t K e y a n y T y p e z b w N T n L X > < a : K e y > < K e y > T a b l e s \ O r d e r s \ C o l u m n s \ R e g i o n _ I D < / K e y > < / a : K e y > < a : V a l u e   i : t y p e = " D i a g r a m D i s p l a y N o d e V i e w S t a t e " > < H e i g h t > 1 5 0 < / H e i g h t > < I s E x p a n d e d > t r u e < / I s E x p a n d e d > < W i d t h > 2 0 0 < / W i d t h > < / a : V a l u e > < / a : K e y V a l u e O f D i a g r a m O b j e c t K e y a n y T y p e z b w N T n L X > < a : K e y V a l u e O f D i a g r a m O b j e c t K e y a n y T y p e z b w N T n L X > < a : K e y > < K e y > T a b l e s \ O r d e r s \ C o l u m n s \ Q u a n t i t y _ S o l d < / K e y > < / a : K e y > < a : V a l u e   i : t y p e = " D i a g r a m D i s p l a y N o d e V i e w S t a t e " > < H e i g h t > 1 5 0 < / H e i g h t > < I s E x p a n d e d > t r u e < / I s E x p a n d e d > < W i d t h > 2 0 0 < / W i d t h > < / a : V a l u e > < / a : K e y V a l u e O f D i a g r a m O b j e c t K e y a n y T y p e z b w N T n L X > < a : K e y V a l u e O f D i a g r a m O b j e c t K e y a n y T y p e z b w N T n L X > < a : K e y > < K e y > T a b l e s \ O r d e r s \ C o l u m n s \ U n i t _ P r i c e < / K e y > < / a : K e y > < a : V a l u e   i : t y p e = " D i a g r a m D i s p l a y N o d e V i e w S t a t e " > < H e i g h t > 1 5 0 < / H e i g h t > < I s E x p a n d e d > t r u e < / I s E x p a n d e d > < W i d t h > 2 0 0 < / W i d t h > < / a : V a l u e > < / a : K e y V a l u e O f D i a g r a m O b j e c t K e y a n y T y p e z b w N T n L X > < a : K e y V a l u e O f D i a g r a m O b j e c t K e y a n y T y p e z b w N T n L X > < a : K e y > < K e y > T a b l e s \ O r d e r s \ C o l u m n s \ T o t a l _ S a l e s < / K e y > < / a : K e y > < a : V a l u e   i : t y p e = " D i a g r a m D i s p l a y N o d e V i e w S t a t e " > < H e i g h t > 1 5 0 < / H e i g h t > < I s E x p a n d e d > t r u e < / I s E x p a n d e d > < W i d t h > 2 0 0 < / W i d t h > < / a : V a l u e > < / a : K e y V a l u e O f D i a g r a m O b j e c t K e y a n y T y p e z b w N T n L X > < a : K e y V a l u e O f D i a g r a m O b j e c t K e y a n y T y p e z b w N T n L X > < a : K e y > < K e y > T a b l e s \ O r d e r s \ C o l u m n s \ P r o f i t < / K e y > < / a : K e y > < a : V a l u e   i : t y p e = " D i a g r a m D i s p l a y N o d e V i e w S t a t e " > < H e i g h t > 1 5 0 < / H e i g h t > < I s E x p a n d e d > t r u e < / I s E x p a n d e d > < W i d t h > 2 0 0 < / W i d t h > < / a : V a l u e > < / a : K e y V a l u e O f D i a g r a m O b j e c t K e y a n y T y p e z b w N T n L X > < a : K e y V a l u e O f D i a g r a m O b j e c t K e y a n y T y p e z b w N T n L X > < a : K e y > < K e y > T a b l e s \ O r d e r s \ C o l u m n s \ R e t u r n _ F l a g < / K e y > < / a : K e y > < a : V a l u e   i : t y p e = " D i a g r a m D i s p l a y N o d e V i e w S t a t e " > < H e i g h t > 1 5 0 < / H e i g h t > < I s E x p a n d e d > t r u e < / I s E x p a n d e d > < W i d t h > 2 0 0 < / W i d t h > < / a : V a l u e > < / a : K e y V a l u e O f D i a g r a m O b j e c t K e y a n y T y p e z b w N T n L X > < a : K e y V a l u e O f D i a g r a m O b j e c t K e y a n y T y p e z b w N T n L X > < a : K e y > < K e y > T a b l e s \ O r d e r s \ C o l u m n s \ T i m e < / K e y > < / a : K e y > < a : V a l u e   i : t y p e = " D i a g r a m D i s p l a y N o d e V i e w S t a t e " > < H e i g h t > 1 5 0 < / H e i g h t > < I s E x p a n d e d > t r u e < / I s E x p a n d e d > < W i d t h > 2 0 0 < / W i d t h > < / a : V a l u e > < / a : K e y V a l u e O f D i a g r a m O b j e c t K e y a n y T y p e z b w N T n L X > < a : K e y V a l u e O f D i a g r a m O b j e c t K e y a n y T y p e z b w N T n L X > < a : K e y > < K e y > T a b l e s \ O r d e r s \ C o l u m n s \ Y e a r < / K e y > < / a : K e y > < a : V a l u e   i : t y p e = " D i a g r a m D i s p l a y N o d e V i e w S t a t e " > < H e i g h t > 1 5 0 < / H e i g h t > < I s E x p a n d e d > t r u e < / I s E x p a n d e d > < W i d t h > 2 0 0 < / W i d t h > < / a : V a l u e > < / a : K e y V a l u e O f D i a g r a m O b j e c t K e y a n y T y p e z b w N T n L X > < a : K e y V a l u e O f D i a g r a m O b j e c t K e y a n y T y p e z b w N T n L X > < a : K e y > < K e y > T a b l e s \ O r d e r s \ C o l u m n s \ M o n t h < / K e y > < / a : K e y > < a : V a l u e   i : t y p e = " D i a g r a m D i s p l a y N o d e V i e w S t a t e " > < H e i g h t > 1 5 0 < / H e i g h t > < I s E x p a n d e d > t r u e < / I s E x p a n d e d > < W i d t h > 2 0 0 < / W i d t h > < / a : V a l u e > < / a : K e y V a l u e O f D i a g r a m O b j e c t K e y a n y T y p e z b w N T n L X > < a : K e y V a l u e O f D i a g r a m O b j e c t K e y a n y T y p e z b w N T n L X > < a : K e y > < K e y > T a b l e s \ O r d e r s \ C o l u m n s \ D a y _ o f _ W e e k < / K e y > < / a : K e y > < a : V a l u e   i : t y p e = " D i a g r a m D i s p l a y N o d e V i e w S t a t e " > < H e i g h t > 1 5 0 < / H e i g h t > < I s E x p a n d e d > t r u e < / I s E x p a n d e d > < W i d t h > 2 0 0 < / W i d t h > < / a : V a l u e > < / a : K e y V a l u e O f D i a g r a m O b j e c t K e y a n y T y p e z b w N T n L X > < a : K e y V a l u e O f D i a g r a m O b j e c t K e y a n y T y p e z b w N T n L X > < a : K e y > < K e y > T a b l e s \ O r d e r s \ C o l u m n s \ H o u r < / K e y > < / a : K e y > < a : V a l u e   i : t y p e = " D i a g r a m D i s p l a y N o d e V i e w S t a t e " > < H e i g h t > 1 5 0 < / H e i g h t > < I s E x p a n d e d > t r u e < / I s E x p a n d e d > < W i d t h > 2 0 0 < / W i d t h > < / a : V a l u e > < / a : K e y V a l u e O f D i a g r a m O b j e c t K e y a n y T y p e z b w N T n L X > < a : K e y V a l u e O f D i a g r a m O b j e c t K e y a n y T y p e z b w N T n L X > < a : K e y > < K e y > T a b l e s \ O r d e r s \ C o l u m n s \ M o n t h   N a m e < / 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I s F o c u s e d > t r u e < / I s F o c u s e d > < L a y e d O u t > t r u e < / L a y e d O u t > < 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 T a b l e s \ P r o d u c t s \ C o l u m n s \ P r o d u c t _ N a m e < / K e y > < / a : K e y > < a : V a l u e   i : t y p e = " D i a g r a m D i s p l a y N o d e V i e w S t a t e " > < H e i g h t > 1 5 0 < / H e i g h t > < I s E x p a n d e d > t r u e < / I s E x p a n d e d > < W i d t h > 2 0 0 < / W i d t h > < / a : V a l u e > < / a : K e y V a l u e O f D i a g r a m O b j e c t K e y a n y T y p e z b w N T n L X > < a : K e y V a l u e O f D i a g r a m O b j e c t K e y a n y T y p e z b w N T n L X > < a : K e y > < K e y > T a b l e s \ P r o d u c t s \ C o l u m n s \ P r o d u c t _ C a t e g o r y < / K e y > < / a : K e y > < a : V a l u e   i : t y p e = " D i a g r a m D i s p l a y N o d e V i e w S t a t e " > < H e i g h t > 1 5 0 < / H e i g h t > < I s E x p a n d e d > t r u e < / I s E x p a n d e d > < W i d t h > 2 0 0 < / W i d t h > < / a : V a l u e > < / a : K e y V a l u e O f D i a g r a m O b j e c t K e y a n y T y p e z b w N T n L X > < a : K e y V a l u e O f D i a g r a m O b j e c t K e y a n y T y p e z b w N T n L X > < a : K e y > < K e y > T a b l e s \ R e g i o n s < / K e y > < / a : K e y > < a : V a l u e   i : t y p e = " D i a g r a m D i s p l a y N o d e V i e w S t a t e " > < H e i g h t > 1 5 0 < / H e i g h t > < I s E x p a n d e d > t r u e < / I s E x p a n d e d > < L a y e d O u t > t r u e < / L a y e d O u t > < L e f t > 6 7 2 . 7 1 1 4 3 1 7 0 2 9 9 7 2 9 < / L e f t > < T a b I n d e x > 5 < / T a b I n d e x > < T o p > 2 5 5 < / T o p > < W i d t h > 2 0 0 < / W i d t h > < / a : V a l u e > < / a : K e y V a l u e O f D i a g r a m O b j e c t K e y a n y T y p e z b w N T n L X > < a : K e y V a l u e O f D i a g r a m O b j e c t K e y a n y T y p e z b w N T n L X > < a : K e y > < K e y > T a b l e s \ R e g i o n s \ C o l u m n s \ R e g i o n _ I D < / K e y > < / a : K e y > < a : V a l u e   i : t y p e = " D i a g r a m D i s p l a y N o d e V i e w S t a t e " > < H e i g h t > 1 5 0 < / H e i g h t > < I s E x p a n d e d > t r u e < / I s E x p a n d e d > < W i d t h > 2 0 0 < / W i d t h > < / a : V a l u e > < / a : K e y V a l u e O f D i a g r a m O b j e c t K e y a n y T y p e z b w N T n L X > < a : K e y V a l u e O f D i a g r a m O b j e c t K e y a n y T y p e z b w N T n L X > < a : K e y > < K e y > T a b l e s \ R e g i o n s \ C o l u m n s \ R e g i o n _ N a m e < / K e y > < / a : K e y > < a : V a l u e   i : t y p e = " D i a g r a m D i s p l a y N o d e V i e w S t a t e " > < H e i g h t > 1 5 0 < / H e i g h t > < I s E x p a n d e d > t r u e < / I s E x p a n d e d > < W i d t h > 2 0 0 < / W i d t h > < / a : V a l u e > < / a : K e y V a l u e O f D i a g r a m O b j e c t K e y a n y T y p e z b w N T n L X > < a : K e y V a l u e O f D i a g r a m O b j e c t K e y a n y T y p e z b w N T n L X > < a : K e y > < K e y > T a b l e s \ S a l e s _ R e p s < / K e y > < / a : K e y > < a : V a l u e   i : t y p e = " D i a g r a m D i s p l a y N o d e V i e w S t a t e " > < H e i g h t > 1 5 0 < / H e i g h t > < I s E x p a n d e d > t r u e < / I s E x p a n d e d > < L a y e d O u t > t r u e < / L a y e d O u t > < L e f t > 7 . 6 1 5 2 4 2 2 7 0 6 6 3 2 0 2 4 < / L e f t > < T a b I n d e x > 4 < / T a b I n d e x > < T o p > 2 5 2 < / T o p > < W i d t h > 2 0 0 < / W i d t h > < / a : V a l u e > < / a : K e y V a l u e O f D i a g r a m O b j e c t K e y a n y T y p e z b w N T n L X > < a : K e y V a l u e O f D i a g r a m O b j e c t K e y a n y T y p e z b w N T n L X > < a : K e y > < K e y > T a b l e s \ S a l e s _ R e p s \ C o l u m n s \ S a l e s _ R e p _ I D < / K e y > < / a : K e y > < a : V a l u e   i : t y p e = " D i a g r a m D i s p l a y N o d e V i e w S t a t e " > < H e i g h t > 1 5 0 < / H e i g h t > < I s E x p a n d e d > t r u e < / I s E x p a n d e d > < W i d t h > 2 0 0 < / W i d t h > < / a : V a l u e > < / a : K e y V a l u e O f D i a g r a m O b j e c t K e y a n y T y p e z b w N T n L X > < a : K e y V a l u e O f D i a g r a m O b j e c t K e y a n y T y p e z b w N T n L X > < a : K e y > < K e y > T a b l e s \ S a l e s _ R e p s \ C o l u m n s \ S a l e s _ R e p _ N a m e < / K e y > < / a : K e y > < a : V a l u e   i : t y p e = " D i a g r a m D i s p l a y N o d e V i e w S t a t e " > < H e i g h t > 1 5 0 < / H e i g h t > < I s E x p a n d e d > t r u e < / I s E x p a n d e d > < W i d t h > 2 0 0 < / W i d t h > < / a : V a l u e > < / a : K e y V a l u e O f D i a g r a m O b j e c t K e y a n y T y p e z b w N T n L X > < a : K e y V a l u e O f D i a g r a m O b j e c t K e y a n y T y p e z b w N T n L X > < a : K e y > < K e y > T a b l e s \ S a l e s _ R e p s \ C o l u m n s \ H i r e _ D a t e < / K e y > < / a : K e y > < a : V a l u e   i : t y p e = " D i a g r a m D i s p l a y N o d e V i e w S t a t e " > < H e i g h t > 1 5 0 < / H e i g h t > < I s E x p a n d e d > t r u e < / I s E x p a n d e d > < W i d t h > 2 0 0 < / W i d t h > < / a : V a l u e > < / a : K e y V a l u e O f D i a g r a m O b j e c t K e y a n y T y p e z b w N T n L X > < a : K e y V a l u e O f D i a g r a m O b j e c t K e y a n y T y p e z b w N T n L X > < a : K e y > < K e y > T a b l e s \ A l l   M e a s u r e s < / K e y > < / a : K e y > < a : V a l u e   i : t y p e = " D i a g r a m D i s p l a y N o d e V i e w S t a t e " > < H e i g h t > 1 5 0 < / H e i g h t > < I s E x p a n d e d > t r u e < / I s E x p a n d e d > < L a y e d O u t > t r u e < / L a y e d O u t > < L e f t > 9 1 8 < / L e f t > < T a b I n d e x > 3 < / T a b I n d e x > < T o p > 1 2 9 . 5 < / T o p > < W i d t h > 2 0 0 < / W i d t h > < / a : V a l u e > < / a : K e y V a l u e O f D i a g r a m O b j e c t K e y a n y T y p e z b w N T n L X > < a : K e y V a l u e O f D i a g r a m O b j e c t K e y a n y T y p e z b w N T n L X > < a : K e y > < K e y > T a b l e s \ A l l   M e a s u r e s \ C o l u m n s \ A l l   M e a s u r e s < / K e y > < / a : K e y > < a : V a l u e   i : t y p e = " D i a g r a m D i s p l a y N o d e V i e w S t a t e " > < H e i g h t > 1 5 0 < / H e i g h t > < I s E x p a n d e d > t r u e < / I s E x p a n d e d > < W i d t h > 2 0 0 < / W i d t h > < / a : V a l u e > < / a : K e y V a l u e O f D i a g r a m O b j e c t K e y a n y T y p e z b w N T n L X > < a : K e y V a l u e O f D i a g r a m O b j e c t K e y a n y T y p e z b w N T n L X > < a : K e y > < K e y > R e l a t i o n s h i p s \ & l t ; T a b l e s \ C u s t o m e r s \ C o l u m n s \ R e g i o n _ I D & g t ; - & l t ; T a b l e s \ R e g i o n s \ C o l u m n s \ R e g i o n _ N a m e & g t ; < / K e y > < / a : K e y > < a : V a l u e   i : t y p e = " D i a g r a m D i s p l a y L i n k V i e w S t a t e " > < A u t o m a t i o n P r o p e r t y H e l p e r T e x t > E n d   p o i n t   1 :   ( 7 7 8 , 1 6 6 ) .   E n d   p o i n t   2 :   ( 7 7 2 . 7 1 1 4 3 2 , 2 3 9 )   < / A u t o m a t i o n P r o p e r t y H e l p e r T e x t > < L a y e d O u t > t r u e < / L a y e d O u t > < P o i n t s   x m l n s : b = " h t t p : / / s c h e m a s . d a t a c o n t r a c t . o r g / 2 0 0 4 / 0 7 / S y s t e m . W i n d o w s " > < b : P o i n t > < b : _ x > 7 7 8 < / b : _ x > < b : _ y > 1 6 6 < / b : _ y > < / b : P o i n t > < b : P o i n t > < b : _ x > 7 7 8 < / b : _ x > < b : _ y > 2 0 0 . 5 < / b : _ y > < / b : P o i n t > < b : P o i n t > < b : _ x > 7 7 6 < / b : _ x > < b : _ y > 2 0 2 . 5 < / b : _ y > < / b : P o i n t > < b : P o i n t > < b : _ x > 7 7 4 . 7 1 1 4 3 2 < / b : _ x > < b : _ y > 2 0 2 . 5 < / b : _ y > < / b : P o i n t > < b : P o i n t > < b : _ x > 7 7 2 . 7 1 1 4 3 2 < / b : _ x > < b : _ y > 2 0 4 . 5 < / b : _ y > < / b : P o i n t > < b : P o i n t > < b : _ x > 7 7 2 . 7 1 1 4 3 2 < / b : _ x > < b : _ y > 2 3 8 . 9 9 9 9 9 9 9 9 9 9 9 9 9 4 < / b : _ y > < / b : P o i n t > < / P o i n t s > < / a : V a l u e > < / a : K e y V a l u e O f D i a g r a m O b j e c t K e y a n y T y p e z b w N T n L X > < a : K e y V a l u e O f D i a g r a m O b j e c t K e y a n y T y p e z b w N T n L X > < a : K e y > < K e y > R e l a t i o n s h i p s \ & l t ; T a b l e s \ C u s t o m e r s \ C o l u m n s \ R e g i o n _ I D & g t ; - & l t ; T a b l e s \ R e g i o n s \ C o l u m n s \ R e g i o n _ N a m e & g t ; \ F K < / K e y > < / a : K e y > < a : V a l u e   i : t y p e = " D i a g r a m D i s p l a y L i n k E n d p o i n t V i e w S t a t e " > < H e i g h t > 1 6 < / H e i g h t > < L a b e l L o c a t i o n   x m l n s : b = " h t t p : / / s c h e m a s . d a t a c o n t r a c t . o r g / 2 0 0 4 / 0 7 / S y s t e m . W i n d o w s " > < b : _ x > 7 7 0 < / b : _ x > < b : _ y > 1 5 0 < / b : _ y > < / L a b e l L o c a t i o n > < L o c a t i o n   x m l n s : b = " h t t p : / / s c h e m a s . d a t a c o n t r a c t . o r g / 2 0 0 4 / 0 7 / S y s t e m . W i n d o w s " > < b : _ x > 7 7 8 < / b : _ x > < b : _ y > 1 5 0 < / b : _ y > < / L o c a t i o n > < S h a p e R o t a t e A n g l e > 9 0 < / S h a p e R o t a t e A n g l e > < W i d t h > 1 6 < / W i d t h > < / a : V a l u e > < / a : K e y V a l u e O f D i a g r a m O b j e c t K e y a n y T y p e z b w N T n L X > < a : K e y V a l u e O f D i a g r a m O b j e c t K e y a n y T y p e z b w N T n L X > < a : K e y > < K e y > R e l a t i o n s h i p s \ & l t ; T a b l e s \ C u s t o m e r s \ C o l u m n s \ R e g i o n _ I D & g t ; - & l t ; T a b l e s \ R e g i o n s \ C o l u m n s \ R e g i o n _ N a m e & g t ; \ P K < / K e y > < / a : K e y > < a : V a l u e   i : t y p e = " D i a g r a m D i s p l a y L i n k E n d p o i n t V i e w S t a t e " > < H e i g h t > 1 6 < / H e i g h t > < L a b e l L o c a t i o n   x m l n s : b = " h t t p : / / s c h e m a s . d a t a c o n t r a c t . o r g / 2 0 0 4 / 0 7 / S y s t e m . W i n d o w s " > < b : _ x > 7 6 4 . 7 1 1 4 3 2 < / b : _ x > < b : _ y > 2 3 8 . 9 9 9 9 9 9 9 9 9 9 9 9 9 4 < / b : _ y > < / L a b e l L o c a t i o n > < L o c a t i o n   x m l n s : b = " h t t p : / / s c h e m a s . d a t a c o n t r a c t . o r g / 2 0 0 4 / 0 7 / S y s t e m . W i n d o w s " > < b : _ x > 7 7 2 . 7 1 1 4 3 2 < / b : _ x > < b : _ y > 2 5 4 . 9 9 9 9 9 9 9 9 9 9 9 9 9 4 < / b : _ y > < / L o c a t i o n > < S h a p e R o t a t e A n g l e > 2 7 0 < / S h a p e R o t a t e A n g l e > < W i d t h > 1 6 < / W i d t h > < / a : V a l u e > < / a : K e y V a l u e O f D i a g r a m O b j e c t K e y a n y T y p e z b w N T n L X > < a : K e y V a l u e O f D i a g r a m O b j e c t K e y a n y T y p e z b w N T n L X > < a : K e y > < K e y > R e l a t i o n s h i p s \ & l t ; T a b l e s \ C u s t o m e r s \ C o l u m n s \ R e g i o n _ I D & g t ; - & l t ; T a b l e s \ R e g i o n s \ C o l u m n s \ R e g i o n _ N a m e & g t ; \ C r o s s F i l t e r < / K e y > < / a : K e y > < a : V a l u e   i : t y p e = " D i a g r a m D i s p l a y L i n k C r o s s F i l t e r V i e w S t a t e " > < P o i n t s   x m l n s : b = " h t t p : / / s c h e m a s . d a t a c o n t r a c t . o r g / 2 0 0 4 / 0 7 / S y s t e m . W i n d o w s " > < b : P o i n t > < b : _ x > 7 7 8 < / b : _ x > < b : _ y > 1 6 6 < / b : _ y > < / b : P o i n t > < b : P o i n t > < b : _ x > 7 7 8 < / b : _ x > < b : _ y > 2 0 0 . 5 < / b : _ y > < / b : P o i n t > < b : P o i n t > < b : _ x > 7 7 6 < / b : _ x > < b : _ y > 2 0 2 . 5 < / b : _ y > < / b : P o i n t > < b : P o i n t > < b : _ x > 7 7 4 . 7 1 1 4 3 2 < / b : _ x > < b : _ y > 2 0 2 . 5 < / b : _ y > < / b : P o i n t > < b : P o i n t > < b : _ x > 7 7 2 . 7 1 1 4 3 2 < / b : _ x > < b : _ y > 2 0 4 . 5 < / b : _ y > < / b : P o i n t > < b : P o i n t > < b : _ x > 7 7 2 . 7 1 1 4 3 2 < / b : _ x > < b : _ y > 2 3 8 . 9 9 9 9 9 9 9 9 9 9 9 9 9 4 < / b : _ y > < / b : P o i n t > < / P o i n t s > < / a : V a l u e > < / a : K e y V a l u e O f D i a g r a m O b j e c t K e y a n y T y p e z b w N T n L X > < a : K e y V a l u e O f D i a g r a m O b j e c t K e y a n y T y p e z b w N T n L X > < a : K e y > < K e y > R e l a t i o n s h i p s \ & l t ; T a b l e s \ O r d e r s \ C o l u m n s \ S a l e s _ R e p _ I D & g t ; - & l t ; T a b l e s \ S a l e s _ R e p s \ C o l u m n s \ S a l e s _ R e p _ N a m e & g t ; < / K e y > < / a : K e y > < a : V a l u e   i : t y p e = " D i a g r a m D i s p l a y L i n k V i e w S t a t e " > < A u t o m a t i o n P r o p e r t y H e l p e r T e x t > E n d   p o i n t   1 :   ( 3 1 3 . 9 0 3 8 1 0 5 6 7 6 6 6 , 2 1 4 . 5 ) .   E n d   p o i n t   2 :   ( 2 2 3 . 6 1 5 2 4 2 2 7 0 6 6 3 , 3 2 7 )   < / A u t o m a t i o n P r o p e r t y H e l p e r T e x t > < L a y e d O u t > t r u e < / L a y e d O u t > < P o i n t s   x m l n s : b = " h t t p : / / s c h e m a s . d a t a c o n t r a c t . o r g / 2 0 0 4 / 0 7 / S y s t e m . W i n d o w s " > < b : P o i n t > < b : _ x > 3 1 3 . 9 0 3 8 1 0 5 6 7 6 6 5 8 < / b : _ x > < b : _ y > 2 1 4 . 5 < / b : _ y > < / b : P o i n t > < b : P o i n t > < b : _ x > 2 7 0 . 7 5 9 5 2 6 5 < / b : _ x > < b : _ y > 2 1 4 . 5 < / b : _ y > < / b : P o i n t > < b : P o i n t > < b : _ x > 2 6 8 . 7 5 9 5 2 6 5 < / b : _ x > < b : _ y > 2 1 6 . 5 < / b : _ y > < / b : P o i n t > < b : P o i n t > < b : _ x > 2 6 8 . 7 5 9 5 2 6 5 < / b : _ x > < b : _ y > 3 2 5 < / b : _ y > < / b : P o i n t > < b : P o i n t > < b : _ x > 2 6 6 . 7 5 9 5 2 6 5 < / b : _ x > < b : _ y > 3 2 7 < / b : _ y > < / b : P o i n t > < b : P o i n t > < b : _ x > 2 2 3 . 6 1 5 2 4 2 2 7 0 6 6 3 2 3 < / b : _ x > < b : _ y > 3 2 7 < / b : _ y > < / b : P o i n t > < / P o i n t s > < / a : V a l u e > < / a : K e y V a l u e O f D i a g r a m O b j e c t K e y a n y T y p e z b w N T n L X > < a : K e y V a l u e O f D i a g r a m O b j e c t K e y a n y T y p e z b w N T n L X > < a : K e y > < K e y > R e l a t i o n s h i p s \ & l t ; T a b l e s \ O r d e r s \ C o l u m n s \ S a l e s _ R e p _ I D & g t ; - & l t ; T a b l e s \ S a l e s _ R e p s \ C o l u m n s \ S a l e s _ R e p _ N a m e & g t ; \ F K < / K e y > < / a : K e y > < a : V a l u e   i : t y p e = " D i a g r a m D i s p l a y L i n k E n d p o i n t V i e w S t a t e " > < H e i g h t > 1 6 < / H e i g h t > < L a b e l L o c a t i o n   x m l n s : b = " h t t p : / / s c h e m a s . d a t a c o n t r a c t . o r g / 2 0 0 4 / 0 7 / S y s t e m . W i n d o w s " > < b : _ x > 3 1 3 . 9 0 3 8 1 0 5 6 7 6 6 5 8 < / b : _ x > < b : _ y > 2 0 6 . 5 < / b : _ y > < / L a b e l L o c a t i o n > < L o c a t i o n   x m l n s : b = " h t t p : / / s c h e m a s . d a t a c o n t r a c t . o r g / 2 0 0 4 / 0 7 / S y s t e m . W i n d o w s " > < b : _ x > 3 2 9 . 9 0 3 8 1 0 5 6 7 6 6 5 8 < / b : _ x > < b : _ y > 2 1 4 . 5 < / b : _ y > < / L o c a t i o n > < S h a p e R o t a t e A n g l e > 1 8 0 < / S h a p e R o t a t e A n g l e > < W i d t h > 1 6 < / W i d t h > < / a : V a l u e > < / a : K e y V a l u e O f D i a g r a m O b j e c t K e y a n y T y p e z b w N T n L X > < a : K e y V a l u e O f D i a g r a m O b j e c t K e y a n y T y p e z b w N T n L X > < a : K e y > < K e y > R e l a t i o n s h i p s \ & l t ; T a b l e s \ O r d e r s \ C o l u m n s \ S a l e s _ R e p _ I D & g t ; - & l t ; T a b l e s \ S a l e s _ R e p s \ C o l u m n s \ S a l e s _ R e p _ N a m e & g t ; \ P K < / K e y > < / a : K e y > < a : V a l u e   i : t y p e = " D i a g r a m D i s p l a y L i n k E n d p o i n t V i e w S t a t e " > < H e i g h t > 1 6 < / H e i g h t > < L a b e l L o c a t i o n   x m l n s : b = " h t t p : / / s c h e m a s . d a t a c o n t r a c t . o r g / 2 0 0 4 / 0 7 / S y s t e m . W i n d o w s " > < b : _ x > 2 0 7 . 6 1 5 2 4 2 2 7 0 6 6 3 2 3 < / b : _ x > < b : _ y > 3 1 9 < / b : _ y > < / L a b e l L o c a t i o n > < L o c a t i o n   x m l n s : b = " h t t p : / / s c h e m a s . d a t a c o n t r a c t . o r g / 2 0 0 4 / 0 7 / S y s t e m . W i n d o w s " > < b : _ x > 2 0 7 . 6 1 5 2 4 2 2 7 0 6 6 3 2 3 < / b : _ x > < b : _ y > 3 2 7 < / b : _ y > < / L o c a t i o n > < S h a p e R o t a t e A n g l e > 3 6 0 < / S h a p e R o t a t e A n g l e > < W i d t h > 1 6 < / W i d t h > < / a : V a l u e > < / a : K e y V a l u e O f D i a g r a m O b j e c t K e y a n y T y p e z b w N T n L X > < a : K e y V a l u e O f D i a g r a m O b j e c t K e y a n y T y p e z b w N T n L X > < a : K e y > < K e y > R e l a t i o n s h i p s \ & l t ; T a b l e s \ O r d e r s \ C o l u m n s \ S a l e s _ R e p _ I D & g t ; - & l t ; T a b l e s \ S a l e s _ R e p s \ C o l u m n s \ S a l e s _ R e p _ N a m e & g t ; \ C r o s s F i l t e r < / K e y > < / a : K e y > < a : V a l u e   i : t y p e = " D i a g r a m D i s p l a y L i n k C r o s s F i l t e r V i e w S t a t e " > < P o i n t s   x m l n s : b = " h t t p : / / s c h e m a s . d a t a c o n t r a c t . o r g / 2 0 0 4 / 0 7 / S y s t e m . W i n d o w s " > < b : P o i n t > < b : _ x > 3 1 3 . 9 0 3 8 1 0 5 6 7 6 6 5 8 < / b : _ x > < b : _ y > 2 1 4 . 5 < / b : _ y > < / b : P o i n t > < b : P o i n t > < b : _ x > 2 7 0 . 7 5 9 5 2 6 5 < / b : _ x > < b : _ y > 2 1 4 . 5 < / b : _ y > < / b : P o i n t > < b : P o i n t > < b : _ x > 2 6 8 . 7 5 9 5 2 6 5 < / b : _ x > < b : _ y > 2 1 6 . 5 < / b : _ y > < / b : P o i n t > < b : P o i n t > < b : _ x > 2 6 8 . 7 5 9 5 2 6 5 < / b : _ x > < b : _ y > 3 2 5 < / b : _ y > < / b : P o i n t > < b : P o i n t > < b : _ x > 2 6 6 . 7 5 9 5 2 6 5 < / b : _ x > < b : _ y > 3 2 7 < / b : _ y > < / b : P o i n t > < b : P o i n t > < b : _ x > 2 2 3 . 6 1 5 2 4 2 2 7 0 6 6 3 2 3 < / b : _ x > < b : _ y > 3 2 7 < / b : _ y > < / b : P o i n t > < / P o i n t s > < / a : V a l u e > < / a : K e y V a l u e O f D i a g r a m O b j e c t K e y a n y T y p e z b w N T n L X > < a : K e y V a l u e O f D i a g r a m O b j e c t K e y a n y T y p e z b w N T n L X > < a : K e y > < K e y > R e l a t i o n s h i p s \ & l t ; T a b l e s \ O r d e r s \ C o l u m n s \ R e g i o n _ I D & g t ; - & l t ; T a b l e s \ R e g i o n s \ C o l u m n s \ R e g i o n _ I D & g t ; < / K e y > < / a : K e y > < a : V a l u e   i : t y p e = " D i a g r a m D i s p l a y L i n k V i e w S t a t e " > < A u t o m a t i o n P r o p e r t y H e l p e r T e x t > E n d   p o i n t   1 :   ( 5 4 5 . 9 0 3 8 1 0 5 6 7 6 6 6 , 2 0 4 . 5 ) .   E n d   p o i n t   2 :   ( 6 5 6 . 7 1 1 4 3 1 7 0 2 9 9 7 , 3 3 0 )   < / A u t o m a t i o n P r o p e r t y H e l p e r T e x t > < L a y e d O u t > t r u e < / L a y e d O u t > < P o i n t s   x m l n s : b = " h t t p : / / s c h e m a s . d a t a c o n t r a c t . o r g / 2 0 0 4 / 0 7 / S y s t e m . W i n d o w s " > < b : P o i n t > < b : _ x > 5 4 5 . 9 0 3 8 1 0 5 6 7 6 6 5 8 < / b : _ x > < b : _ y > 2 0 4 . 5 < / b : _ y > < / b : P o i n t > < b : P o i n t > < b : _ x > 5 9 9 . 3 0 7 6 2 1 5 < / b : _ x > < b : _ y > 2 0 4 . 5 < / b : _ y > < / b : P o i n t > < b : P o i n t > < b : _ x > 6 0 1 . 3 0 7 6 2 1 5 < / b : _ x > < b : _ y > 2 0 6 . 5 < / b : _ y > < / b : P o i n t > < b : P o i n t > < b : _ x > 6 0 1 . 3 0 7 6 2 1 5 < / b : _ x > < b : _ y > 3 2 8 < / b : _ y > < / b : P o i n t > < b : P o i n t > < b : _ x > 6 0 3 . 3 0 7 6 2 1 5 < / b : _ x > < b : _ y > 3 3 0 < / b : _ y > < / b : P o i n t > < b : P o i n t > < b : _ x > 6 5 6 . 7 1 1 4 3 1 7 0 2 9 9 7 2 9 < / b : _ x > < b : _ y > 3 3 0 < / b : _ y > < / b : P o i n t > < / P o i n t s > < / a : V a l u e > < / a : K e y V a l u e O f D i a g r a m O b j e c t K e y a n y T y p e z b w N T n L X > < a : K e y V a l u e O f D i a g r a m O b j e c t K e y a n y T y p e z b w N T n L X > < a : K e y > < K e y > R e l a t i o n s h i p s \ & l t ; T a b l e s \ O r d e r s \ C o l u m n s \ R e g i o n _ I D & g t ; - & l t ; T a b l e s \ R e g i o n s \ C o l u m n s \ R e g i o n _ I D & g t ; \ F K < / K e y > < / a : K e y > < a : V a l u e   i : t y p e = " D i a g r a m D i s p l a y L i n k E n d p o i n t V i e w S t a t e " > < H e i g h t > 1 6 < / H e i g h t > < L a b e l L o c a t i o n   x m l n s : b = " h t t p : / / s c h e m a s . d a t a c o n t r a c t . o r g / 2 0 0 4 / 0 7 / S y s t e m . W i n d o w s " > < b : _ x > 5 2 9 . 9 0 3 8 1 0 5 6 7 6 6 5 8 < / b : _ x > < b : _ y > 1 9 6 . 5 < / b : _ y > < / L a b e l L o c a t i o n > < L o c a t i o n   x m l n s : b = " h t t p : / / s c h e m a s . d a t a c o n t r a c t . o r g / 2 0 0 4 / 0 7 / S y s t e m . W i n d o w s " > < b : _ x > 5 2 9 . 9 0 3 8 1 0 5 6 7 6 6 5 8 < / b : _ x > < b : _ y > 2 0 4 . 5 < / b : _ y > < / L o c a t i o n > < S h a p e R o t a t e A n g l e > 3 6 0 < / S h a p e R o t a t e A n g l e > < W i d t h > 1 6 < / W i d t h > < / a : V a l u e > < / a : K e y V a l u e O f D i a g r a m O b j e c t K e y a n y T y p e z b w N T n L X > < a : K e y V a l u e O f D i a g r a m O b j e c t K e y a n y T y p e z b w N T n L X > < a : K e y > < K e y > R e l a t i o n s h i p s \ & l t ; T a b l e s \ O r d e r s \ C o l u m n s \ R e g i o n _ I D & g t ; - & l t ; T a b l e s \ R e g i o n s \ C o l u m n s \ R e g i o n _ I D & g t ; \ P K < / K e y > < / a : K e y > < a : V a l u e   i : t y p e = " D i a g r a m D i s p l a y L i n k E n d p o i n t V i e w S t a t e " > < H e i g h t > 1 6 < / H e i g h t > < L a b e l L o c a t i o n   x m l n s : b = " h t t p : / / s c h e m a s . d a t a c o n t r a c t . o r g / 2 0 0 4 / 0 7 / S y s t e m . W i n d o w s " > < b : _ x > 6 5 6 . 7 1 1 4 3 1 7 0 2 9 9 7 2 9 < / b : _ x > < b : _ y > 3 2 2 < / b : _ y > < / L a b e l L o c a t i o n > < L o c a t i o n   x m l n s : b = " h t t p : / / s c h e m a s . d a t a c o n t r a c t . o r g / 2 0 0 4 / 0 7 / S y s t e m . W i n d o w s " > < b : _ x > 6 7 2 . 7 1 1 4 3 1 7 0 2 9 9 7 2 9 < / b : _ x > < b : _ y > 3 3 0 < / b : _ y > < / L o c a t i o n > < S h a p e R o t a t e A n g l e > 1 8 0 < / S h a p e R o t a t e A n g l e > < W i d t h > 1 6 < / W i d t h > < / a : V a l u e > < / a : K e y V a l u e O f D i a g r a m O b j e c t K e y a n y T y p e z b w N T n L X > < a : K e y V a l u e O f D i a g r a m O b j e c t K e y a n y T y p e z b w N T n L X > < a : K e y > < K e y > R e l a t i o n s h i p s \ & l t ; T a b l e s \ O r d e r s \ C o l u m n s \ R e g i o n _ I D & g t ; - & l t ; T a b l e s \ R e g i o n s \ C o l u m n s \ R e g i o n _ I D & g t ; \ C r o s s F i l t e r < / K e y > < / a : K e y > < a : V a l u e   i : t y p e = " D i a g r a m D i s p l a y L i n k C r o s s F i l t e r V i e w S t a t e " > < P o i n t s   x m l n s : b = " h t t p : / / s c h e m a s . d a t a c o n t r a c t . o r g / 2 0 0 4 / 0 7 / S y s t e m . W i n d o w s " > < b : P o i n t > < b : _ x > 5 4 5 . 9 0 3 8 1 0 5 6 7 6 6 5 8 < / b : _ x > < b : _ y > 2 0 4 . 5 < / b : _ y > < / b : P o i n t > < b : P o i n t > < b : _ x > 5 9 9 . 3 0 7 6 2 1 5 < / b : _ x > < b : _ y > 2 0 4 . 5 < / b : _ y > < / b : P o i n t > < b : P o i n t > < b : _ x > 6 0 1 . 3 0 7 6 2 1 5 < / b : _ x > < b : _ y > 2 0 6 . 5 < / b : _ y > < / b : P o i n t > < b : P o i n t > < b : _ x > 6 0 1 . 3 0 7 6 2 1 5 < / b : _ x > < b : _ y > 3 2 8 < / b : _ y > < / b : P o i n t > < b : P o i n t > < b : _ x > 6 0 3 . 3 0 7 6 2 1 5 < / b : _ x > < b : _ y > 3 3 0 < / b : _ y > < / b : P o i n t > < b : P o i n t > < b : _ x > 6 5 6 . 7 1 1 4 3 1 7 0 2 9 9 7 2 9 < / b : _ x > < b : _ y > 3 3 0 < / b : _ y > < / b : P o i n t > < / P o i n t s > < / a : V a l u e > < / a : K e y V a l u e O f D i a g r a m O b j e c t K e y a n y T y p e z b w N T n L X > < a : K e y V a l u e O f D i a g r a m O b j e c t K e y a n y T y p e z b w N T n L X > < a : K e y > < K e y > R e l a t i o n s h i p s \ & l t ; T a b l e s \ O r d e r s \ C o l u m n s \ P r o d u c t _ I D & g t ; - & l t ; T a b l e s \ P r o d u c t s \ C o l u m n s \ P r o d u c t _ I D & g t ; < / K e y > < / a : K e y > < a : V a l u e   i : t y p e = " D i a g r a m D i s p l a y L i n k V i e w S t a t e " > < A u t o m a t i o n P r o p e r t y H e l p e r T e x t > E n d   p o i n t   1 :   ( 3 1 3 . 9 0 3 8 1 0 5 6 7 6 6 6 , 1 9 4 . 5 ) .   E n d   p o i n t   2 :   ( 2 1 6 , 7 5 )   < / A u t o m a t i o n P r o p e r t y H e l p e r T e x t > < L a y e d O u t > t r u e < / L a y e d O u t > < P o i n t s   x m l n s : b = " h t t p : / / s c h e m a s . d a t a c o n t r a c t . o r g / 2 0 0 4 / 0 7 / S y s t e m . W i n d o w s " > < b : P o i n t > < b : _ x > 3 1 3 . 9 0 3 8 1 0 5 6 7 6 6 5 8 < / b : _ x > < b : _ y > 1 9 4 . 5 < / b : _ y > < / b : P o i n t > < b : P o i n t > < b : _ x > 2 6 6 . 9 5 1 9 0 5 5 < / b : _ x > < b : _ y > 1 9 4 . 5 < / b : _ y > < / b : P o i n t > < b : P o i n t > < b : _ x > 2 6 4 . 9 5 1 9 0 5 5 < / b : _ x > < b : _ y > 1 9 2 . 5 < / b : _ y > < / b : P o i n t > < b : P o i n t > < b : _ x > 2 6 4 . 9 5 1 9 0 5 5 < / b : _ x > < b : _ y > 7 7 < / b : _ y > < / b : P o i n t > < b : P o i n t > < b : _ x > 2 6 2 . 9 5 1 9 0 5 5 < / b : _ x > < b : _ y > 7 5 < / b : _ y > < / b : P o i n t > < b : P o i n t > < b : _ x > 2 1 6 . 0 0 0 0 0 0 0 0 0 0 0 0 0 9 < / b : _ x > < b : _ y > 7 5 < / b : _ y > < / b : P o i n t > < / P o i n t s > < / a : V a l u e > < / a : K e y V a l u e O f D i a g r a m O b j e c t K e y a n y T y p e z b w N T n L X > < a : K e y V a l u e O f D i a g r a m O b j e c t K e y a n y T y p e z b w N T n L X > < a : K e y > < K e y > R e l a t i o n s h i p s \ & l t ; T a b l e s \ O r d e r s \ C o l u m n s \ P r o d u c t _ I D & g t ; - & l t ; T a b l e s \ P r o d u c t s \ C o l u m n s \ P r o d u c t _ I D & g t ; \ F K < / K e y > < / a : K e y > < a : V a l u e   i : t y p e = " D i a g r a m D i s p l a y L i n k E n d p o i n t V i e w S t a t e " > < H e i g h t > 1 6 < / H e i g h t > < L a b e l L o c a t i o n   x m l n s : b = " h t t p : / / s c h e m a s . d a t a c o n t r a c t . o r g / 2 0 0 4 / 0 7 / S y s t e m . W i n d o w s " > < b : _ x > 3 1 3 . 9 0 3 8 1 0 5 6 7 6 6 5 8 < / b : _ x > < b : _ y > 1 8 6 . 5 < / b : _ y > < / L a b e l L o c a t i o n > < L o c a t i o n   x m l n s : b = " h t t p : / / s c h e m a s . d a t a c o n t r a c t . o r g / 2 0 0 4 / 0 7 / S y s t e m . W i n d o w s " > < b : _ x > 3 2 9 . 9 0 3 8 1 0 5 6 7 6 6 5 8 < / b : _ x > < b : _ y > 1 9 4 . 5 < / b : _ y > < / L o c a t i o n > < S h a p e R o t a t e A n g l e > 1 8 0 < / S h a p e R o t a t e A n g l e > < W i d t h > 1 6 < / W i d t h > < / a : V a l u e > < / a : K e y V a l u e O f D i a g r a m O b j e c t K e y a n y T y p e z b w N T n L X > < a : K e y V a l u e O f D i a g r a m O b j e c t K e y a n y T y p e z b w N T n L X > < a : K e y > < K e y > R e l a t i o n s h i p s \ & l t ; T a b l e s \ O r d e r s \ C o l u m n s \ P r o d u c t _ I D & g t ; - & l t ; T a b l e s \ P r o d u c t s \ C o l u m n s \ P r o d u c t _ I D & g t ; \ P K < / K e y > < / a : K e y > < a : V a l u e   i : t y p e = " D i a g r a m D i s p l a y L i n k E n d p o i n t V i e w S t a t e " > < H e i g h t > 1 6 < / H e i g h t > < L a b e l L o c a t i o n   x m l n s : b = " h t t p : / / s c h e m a s . d a t a c o n t r a c t . o r g / 2 0 0 4 / 0 7 / S y s t e m . W i n d o w s " > < b : _ x > 2 0 0 . 0 0 0 0 0 0 0 0 0 0 0 0 0 9 < / b : _ x > < b : _ y > 6 7 < / b : _ y > < / L a b e l L o c a t i o n > < L o c a t i o n   x m l n s : b = " h t t p : / / s c h e m a s . d a t a c o n t r a c t . o r g / 2 0 0 4 / 0 7 / S y s t e m . W i n d o w s " > < b : _ x > 2 0 0 . 0 0 0 0 0 0 0 0 0 0 0 0 0 6 < / b : _ x > < b : _ y > 7 5 < / b : _ y > < / L o c a t i o n > < S h a p e R o t a t e A n g l e > 3 6 0 < / S h a p e R o t a t e A n g l e > < W i d t h > 1 6 < / W i d t h > < / a : V a l u e > < / a : K e y V a l u e O f D i a g r a m O b j e c t K e y a n y T y p e z b w N T n L X > < a : K e y V a l u e O f D i a g r a m O b j e c t K e y a n y T y p e z b w N T n L X > < a : K e y > < K e y > R e l a t i o n s h i p s \ & l t ; T a b l e s \ O r d e r s \ C o l u m n s \ P r o d u c t _ I D & g t ; - & l t ; T a b l e s \ P r o d u c t s \ C o l u m n s \ P r o d u c t _ I D & g t ; \ C r o s s F i l t e r < / K e y > < / a : K e y > < a : V a l u e   i : t y p e = " D i a g r a m D i s p l a y L i n k C r o s s F i l t e r V i e w S t a t e " > < P o i n t s   x m l n s : b = " h t t p : / / s c h e m a s . d a t a c o n t r a c t . o r g / 2 0 0 4 / 0 7 / S y s t e m . W i n d o w s " > < b : P o i n t > < b : _ x > 3 1 3 . 9 0 3 8 1 0 5 6 7 6 6 5 8 < / b : _ x > < b : _ y > 1 9 4 . 5 < / b : _ y > < / b : P o i n t > < b : P o i n t > < b : _ x > 2 6 6 . 9 5 1 9 0 5 5 < / b : _ x > < b : _ y > 1 9 4 . 5 < / b : _ y > < / b : P o i n t > < b : P o i n t > < b : _ x > 2 6 4 . 9 5 1 9 0 5 5 < / b : _ x > < b : _ y > 1 9 2 . 5 < / b : _ y > < / b : P o i n t > < b : P o i n t > < b : _ x > 2 6 4 . 9 5 1 9 0 5 5 < / b : _ x > < b : _ y > 7 7 < / b : _ y > < / b : P o i n t > < b : P o i n t > < b : _ x > 2 6 2 . 9 5 1 9 0 5 5 < / b : _ x > < b : _ y > 7 5 < / b : _ y > < / b : P o i n t > < b : P o i n t > < b : _ x > 2 1 6 . 0 0 0 0 0 0 0 0 0 0 0 0 0 9 < / b : _ x > < b : _ y > 7 5 < / b : _ y > < / b : P o i n t > < / P o i n t s > < / a : V a l u e > < / a : K e y V a l u e O f D i a g r a m O b j e c t K e y a n y T y p e z b w N T n L X > < / V i e w S t a t e s > < / D i a g r a m M a n a g e r . S e r i a l i z a b l e D i a g r a m > < D i a g r a m M a n a g e r . S e r i a l i z a b l e D i a g r a m > < A d a p t e r   i : t y p e = " M e a s u r e D i a g r a m S a n d b o x A d a p t e r " > < T a b l e N a m e > A l l   M e a s u r e s 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 A l l   M e a s u r e s 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  P r o f i t   M a r g i n < / K e y > < / D i a g r a m O b j e c t K e y > < D i a g r a m O b j e c t K e y > < K e y > M e a s u r e s \ %   P r o f i t   M a r g i n \ T a g I n f o \ F o r m u l a < / K e y > < / D i a g r a m O b j e c t K e y > < D i a g r a m O b j e c t K e y > < K e y > M e a s u r e s \ %   P r o f i t   M a r g i n \ T a g I n f o \ V a l u e < / K e y > < / D i a g r a m O b j e c t K e y > < D i a g r a m O b j e c t K e y > < K e y > C o l u m n s \ A l l   M e a s u r e s 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  P r o f i t   M a r g i n < / K e y > < / a : K e y > < a : V a l u e   i : t y p e = " M e a s u r e G r i d N o d e V i e w S t a t e " > < L a y e d O u t > t r u e < / L a y e d O u t > < R o w > 1 < / R o w > < / a : V a l u e > < / a : K e y V a l u e O f D i a g r a m O b j e c t K e y a n y T y p e z b w N T n L X > < a : K e y V a l u e O f D i a g r a m O b j e c t K e y a n y T y p e z b w N T n L X > < a : K e y > < K e y > M e a s u r e s \ %   P r o f i t   M a r g i n \ T a g I n f o \ F o r m u l a < / K e y > < / a : K e y > < a : V a l u e   i : t y p e = " M e a s u r e G r i d V i e w S t a t e I D i a g r a m T a g A d d i t i o n a l I n f o " / > < / a : K e y V a l u e O f D i a g r a m O b j e c t K e y a n y T y p e z b w N T n L X > < a : K e y V a l u e O f D i a g r a m O b j e c t K e y a n y T y p e z b w N T n L X > < a : K e y > < K e y > M e a s u r e s \ %   P r o f i t   M a r g i n \ T a g I n f o \ V a l u e < / K e y > < / a : K e y > < a : V a l u e   i : t y p e = " M e a s u r e G r i d V i e w S t a t e I D i a g r a m T a g A d d i t i o n a l I n f o " / > < / a : K e y V a l u e O f D i a g r a m O b j e c t K e y a n y T y p e z b w N T n L X > < a : K e y V a l u e O f D i a g r a m O b j e c t K e y a n y T y p e z b w N T n L X > < a : K e y > < K e y > C o l u m n s \ A l l   M e a s u r e s < / K e y > < / a : K e y > < a : V a l u e   i : t y p e = " M e a s u r e G r i d N o d e V i e w S t a t e " > < 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 C o l u m n s \ C u s t o m e r _ N a m e < / K e y > < / D i a g r a m O b j e c t K e y > < D i a g r a m O b j e c t K e y > < K e y > C o l u m n s \ R e g i o n _ I D 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 C o l u m n s \ C u s t o m e r _ N a m e < / K e y > < / a : K e y > < a : V a l u e   i : t y p e = " M e a s u r e G r i d N o d e V i e w S t a t e " > < C o l u m n > 1 < / C o l u m n > < L a y e d O u t > t r u e < / L a y e d O u t > < / a : V a l u e > < / a : K e y V a l u e O f D i a g r a m O b j e c t K e y a n y T y p e z b w N T n L X > < a : K e y V a l u e O f D i a g r a m O b j e c t K e y a n y T y p e z b w N T n L X > < a : K e y > < K e y > C o l u m n s \ R e g i o n _ I D < / K e y > < / a : K e y > < a : V a l u e   i : t y p e = " M e a s u r e G r i d N o d e V i e w S t a t e " > < C o l u m n > 2 < / 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 T o t a l _ S a l e s < / K e y > < / D i a g r a m O b j e c t K e y > < D i a g r a m O b j e c t K e y > < K e y > M e a s u r e s \ S u m   o f   T o t a l _ S a l e s \ T a g I n f o \ F o r m u l a < / K e y > < / D i a g r a m O b j e c t K e y > < D i a g r a m O b j e c t K e y > < K e y > M e a s u r e s \ S u m   o f   T o t a l _ S a l e s \ T a g I n f o \ V a l u e < / K e y > < / D i a g r a m O b j e c t K e y > < D i a g r a m O b j e c t K e y > < K e y > M e a s u r e s \ S u m   o f   P r o f i t < / K e y > < / D i a g r a m O b j e c t K e y > < D i a g r a m O b j e c t K e y > < K e y > M e a s u r e s \ S u m   o f   P r o f i t \ T a g I n f o \ F o r m u l a < / K e y > < / D i a g r a m O b j e c t K e y > < D i a g r a m O b j e c t K e y > < K e y > M e a s u r e s \ S u m   o f   P r o f i t \ T a g I n f o \ V a l u e < / K e y > < / D i a g r a m O b j e c t K e y > < D i a g r a m O b j e c t K e y > < K e y > M e a s u r e s \ S u m   o f   Q u a n t i t y _ S o l d < / K e y > < / D i a g r a m O b j e c t K e y > < D i a g r a m O b j e c t K e y > < K e y > M e a s u r e s \ S u m   o f   Q u a n t i t y _ S o l d \ T a g I n f o \ F o r m u l a < / K e y > < / D i a g r a m O b j e c t K e y > < D i a g r a m O b j e c t K e y > < K e y > M e a s u r e s \ S u m   o f   Q u a n t i t y _ S o l d \ T a g I n f o \ V a l u e < / K e y > < / D i a g r a m O b j e c t K e y > < D i a g r a m O b j e c t K e y > < K e y > M e a s u r e s \ S u m   o f   Y e a r < / K e y > < / D i a g r a m O b j e c t K e y > < D i a g r a m O b j e c t K e y > < K e y > M e a s u r e s \ S u m   o f   Y e a r \ T a g I n f o \ F o r m u l a < / K e y > < / D i a g r a m O b j e c t K e y > < D i a g r a m O b j e c t K e y > < K e y > M e a s u r e s \ S u m   o f   Y e a r \ T a g I n f o \ V a l u e < / K e y > < / D i a g r a m O b j e c t K e y > < D i a g r a m O b j e c t K e y > < K e y > C o l u m n s \ O r d e r _ I D < / K e y > < / D i a g r a m O b j e c t K e y > < D i a g r a m O b j e c t K e y > < K e y > C o l u m n s \ O r d e r _ D a t e < / K e y > < / D i a g r a m O b j e c t K e y > < D i a g r a m O b j e c t K e y > < K e y > C o l u m n s \ P r o d u c t _ I D < / K e y > < / D i a g r a m O b j e c t K e y > < D i a g r a m O b j e c t K e y > < K e y > C o l u m n s \ S a l e s _ R e p _ I D < / K e y > < / D i a g r a m O b j e c t K e y > < D i a g r a m O b j e c t K e y > < K e y > C o l u m n s \ R e g i o n _ I D < / K e y > < / D i a g r a m O b j e c t K e y > < D i a g r a m O b j e c t K e y > < K e y > C o l u m n s \ Q u a n t i t y _ S o l d < / K e y > < / D i a g r a m O b j e c t K e y > < D i a g r a m O b j e c t K e y > < K e y > C o l u m n s \ U n i t _ P r i c e < / K e y > < / D i a g r a m O b j e c t K e y > < D i a g r a m O b j e c t K e y > < K e y > C o l u m n s \ T o t a l _ S a l e s < / K e y > < / D i a g r a m O b j e c t K e y > < D i a g r a m O b j e c t K e y > < K e y > C o l u m n s \ P r o f i t < / K e y > < / D i a g r a m O b j e c t K e y > < D i a g r a m O b j e c t K e y > < K e y > C o l u m n s \ R e t u r n _ F l a g < / K e y > < / D i a g r a m O b j e c t K e y > < D i a g r a m O b j e c t K e y > < K e y > C o l u m n s \ T i m e < / K e y > < / D i a g r a m O b j e c t K e y > < D i a g r a m O b j e c t K e y > < K e y > C o l u m n s \ Y e a r < / K e y > < / D i a g r a m O b j e c t K e y > < D i a g r a m O b j e c t K e y > < K e y > C o l u m n s \ M o n t h < / K e y > < / D i a g r a m O b j e c t K e y > < D i a g r a m O b j e c t K e y > < K e y > C o l u m n s \ D a y _ o f _ W e e k < / K e y > < / D i a g r a m O b j e c t K e y > < D i a g r a m O b j e c t K e y > < K e y > C o l u m n s \ H o u r < / K e y > < / D i a g r a m O b j e c t K e y > < D i a g r a m O b j e c t K e y > < K e y > C o l u m n s \ M o n t h   N a m e < / K e y > < / D i a g r a m O b j e c t K e y > < D i a g r a m O b j e c t K e y > < K e y > C o l u m n s \ W e e k _ D a y < / K e y > < / D i a g r a m O b j e c t K e y > < D i a g r a m O b j e c t K e y > < K e y > L i n k s \ & l t ; C o l u m n s \ S u m   o f   T o t a l _ S a l e s & g t ; - & l t ; M e a s u r e s \ T o t a l _ S a l e s & g t ; < / K e y > < / D i a g r a m O b j e c t K e y > < D i a g r a m O b j e c t K e y > < K e y > L i n k s \ & l t ; C o l u m n s \ S u m   o f   T o t a l _ S a l e s & g t ; - & l t ; M e a s u r e s \ T o t a l _ S a l e s & g t ; \ C O L U M N < / K e y > < / D i a g r a m O b j e c t K e y > < D i a g r a m O b j e c t K e y > < K e y > L i n k s \ & l t ; C o l u m n s \ S u m   o f   T o t a l _ S a l e s & g t ; - & l t ; M e a s u r e s \ T o t a l _ S a l e s & g t ; \ M E A S U R E 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 Q u a n t i t y _ S o l d & g t ; - & l t ; M e a s u r e s \ Q u a n t i t y _ S o l d & g t ; < / K e y > < / D i a g r a m O b j e c t K e y > < D i a g r a m O b j e c t K e y > < K e y > L i n k s \ & l t ; C o l u m n s \ S u m   o f   Q u a n t i t y _ S o l d & g t ; - & l t ; M e a s u r e s \ Q u a n t i t y _ S o l d & g t ; \ C O L U M N < / K e y > < / D i a g r a m O b j e c t K e y > < D i a g r a m O b j e c t K e y > < K e y > L i n k s \ & l t ; C o l u m n s \ S u m   o f   Q u a n t i t y _ S o l d & g t ; - & l t ; M e a s u r e s \ Q u a n t i t y _ S o l d & g t ; \ M E A S U R E 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 T o t a l _ S a l e s < / K e y > < / a : K e y > < a : V a l u e   i : t y p e = " M e a s u r e G r i d N o d e V i e w S t a t e " > < C o l u m n > 7 < / C o l u m n > < L a y e d O u t > t r u e < / L a y e d O u t > < W a s U I I n v i s i b l e > t r u e < / W a s U I I n v i s i b l e > < / a : V a l u e > < / a : K e y V a l u e O f D i a g r a m O b j e c t K e y a n y T y p e z b w N T n L X > < a : K e y V a l u e O f D i a g r a m O b j e c t K e y a n y T y p e z b w N T n L X > < a : K e y > < K e y > M e a s u r e s \ S u m   o f   T o t a l _ S a l e s \ T a g I n f o \ F o r m u l a < / K e y > < / a : K e y > < a : V a l u e   i : t y p e = " M e a s u r e G r i d V i e w S t a t e I D i a g r a m T a g A d d i t i o n a l I n f o " / > < / a : K e y V a l u e O f D i a g r a m O b j e c t K e y a n y T y p e z b w N T n L X > < a : K e y V a l u e O f D i a g r a m O b j e c t K e y a n y T y p e z b w N T n L X > < a : K e y > < K e y > M e a s u r e s \ S u m   o f   T o t a l _ S a l e s \ T a g I n f o \ V a l u e < / K e y > < / a : K e y > < a : V a l u e   i : t y p e = " M e a s u r e G r i d V i e w S t a t e I D i a g r a m T a g A d d i t i o n a l I n f o " / > < / a : K e y V a l u e O f D i a g r a m O b j e c t K e y a n y T y p e z b w N T n L X > < a : K e y V a l u e O f D i a g r a m O b j e c t K e y a n y T y p e z b w N T n L X > < a : K e y > < K e y > M e a s u r e s \ S u m   o f   P r o f i t < / K e y > < / a : K e y > < a : V a l u e   i : t y p e = " M e a s u r e G r i d N o d e V i e w S t a t e " > < C o l u m n > 8 < / 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 Q u a n t i t y _ S o l d < / K e y > < / a : K e y > < a : V a l u e   i : t y p e = " M e a s u r e G r i d N o d e V i e w S t a t e " > < C o l u m n > 5 < / C o l u m n > < L a y e d O u t > t r u e < / L a y e d O u t > < W a s U I I n v i s i b l e > t r u e < / W a s U I I n v i s i b l e > < / a : V a l u e > < / a : K e y V a l u e O f D i a g r a m O b j e c t K e y a n y T y p e z b w N T n L X > < a : K e y V a l u e O f D i a g r a m O b j e c t K e y a n y T y p e z b w N T n L X > < a : K e y > < K e y > M e a s u r e s \ S u m   o f   Q u a n t i t y _ S o l d \ T a g I n f o \ F o r m u l a < / K e y > < / a : K e y > < a : V a l u e   i : t y p e = " M e a s u r e G r i d V i e w S t a t e I D i a g r a m T a g A d d i t i o n a l I n f o " / > < / a : K e y V a l u e O f D i a g r a m O b j e c t K e y a n y T y p e z b w N T n L X > < a : K e y V a l u e O f D i a g r a m O b j e c t K e y a n y T y p e z b w N T n L X > < a : K e y > < K e y > M e a s u r e s \ S u m   o f   Q u a n t i t y _ S o l d \ T a g I n f o \ V a l u e < / K e y > < / a : K e y > < a : V a l u e   i : t y p e = " M e a s u r e G r i d V i e w S t a t e I D i a g r a m T a g A d d i t i o n a l I n f o " / > < / a : K e y V a l u e O f D i a g r a m O b j e c t K e y a n y T y p e z b w N T n L X > < a : K e y V a l u e O f D i a g r a m O b j e c t K e y a n y T y p e z b w N T n L X > < a : K e y > < K e y > M e a s u r e s \ S u m   o f   Y e a r < / K e y > < / a : K e y > < a : V a l u e   i : t y p e = " M e a s u r e G r i d N o d e V i e w S t a t e " > < C o l u m n > 1 1 < / 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 C o l u m n s \ O r d e r _ D a t e 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 C o l u m n s \ S a l e s _ R e p _ I D < / K e y > < / a : K e y > < a : V a l u e   i : t y p e = " M e a s u r e G r i d N o d e V i e w S t a t e " > < C o l u m n > 3 < / C o l u m n > < L a y e d O u t > t r u e < / L a y e d O u t > < / a : V a l u e > < / a : K e y V a l u e O f D i a g r a m O b j e c t K e y a n y T y p e z b w N T n L X > < a : K e y V a l u e O f D i a g r a m O b j e c t K e y a n y T y p e z b w N T n L X > < a : K e y > < K e y > C o l u m n s \ R e g i o n _ I D < / K e y > < / a : K e y > < a : V a l u e   i : t y p e = " M e a s u r e G r i d N o d e V i e w S t a t e " > < C o l u m n > 4 < / C o l u m n > < L a y e d O u t > t r u e < / L a y e d O u t > < / a : V a l u e > < / a : K e y V a l u e O f D i a g r a m O b j e c t K e y a n y T y p e z b w N T n L X > < a : K e y V a l u e O f D i a g r a m O b j e c t K e y a n y T y p e z b w N T n L X > < a : K e y > < K e y > C o l u m n s \ Q u a n t i t y _ S o l d < / K e y > < / a : K e y > < a : V a l u e   i : t y p e = " M e a s u r e G r i d N o d e V i e w S t a t e " > < C o l u m n > 5 < / C o l u m n > < L a y e d O u t > t r u e < / L a y e d O u t > < / a : V a l u e > < / a : K e y V a l u e O f D i a g r a m O b j e c t K e y a n y T y p e z b w N T n L X > < a : K e y V a l u e O f D i a g r a m O b j e c t K e y a n y T y p e z b w N T n L X > < a : K e y > < K e y > C o l u m n s \ U n i t _ P r i c e < / K e y > < / a : K e y > < a : V a l u e   i : t y p e = " M e a s u r e G r i d N o d e V i e w S t a t e " > < C o l u m n > 6 < / C o l u m n > < L a y e d O u t > t r u e < / L a y e d O u t > < / a : V a l u e > < / a : K e y V a l u e O f D i a g r a m O b j e c t K e y a n y T y p e z b w N T n L X > < a : K e y V a l u e O f D i a g r a m O b j e c t K e y a n y T y p e z b w N T n L X > < a : K e y > < K e y > C o l u m n s \ T o t a l _ S a l e s < / K e y > < / a : K e y > < a : V a l u e   i : t y p e = " M e a s u r e G r i d N o d e V i e w S t a t e " > < C o l u m n > 7 < / C o l u m n > < L a y e d O u t > t r u e < / L a y e d O u t > < / a : V a l u e > < / a : K e y V a l u e O f D i a g r a m O b j e c t K e y a n y T y p e z b w N T n L X > < a : K e y V a l u e O f D i a g r a m O b j e c t K e y a n y T y p e z b w N T n L X > < a : K e y > < K e y > C o l u m n s \ P r o f i t < / K e y > < / a : K e y > < a : V a l u e   i : t y p e = " M e a s u r e G r i d N o d e V i e w S t a t e " > < C o l u m n > 8 < / C o l u m n > < L a y e d O u t > t r u e < / L a y e d O u t > < / a : V a l u e > < / a : K e y V a l u e O f D i a g r a m O b j e c t K e y a n y T y p e z b w N T n L X > < a : K e y V a l u e O f D i a g r a m O b j e c t K e y a n y T y p e z b w N T n L X > < a : K e y > < K e y > C o l u m n s \ R e t u r n _ F l a g < / K e y > < / a : K e y > < a : V a l u e   i : t y p e = " M e a s u r e G r i d N o d e V i e w S t a t e " > < C o l u m n > 9 < / C o l u m n > < L a y e d O u t > t r u e < / L a y e d O u t > < / a : V a l u e > < / a : K e y V a l u e O f D i a g r a m O b j e c t K e y a n y T y p e z b w N T n L X > < a : K e y V a l u e O f D i a g r a m O b j e c t K e y a n y T y p e z b w N T n L X > < a : K e y > < K e y > C o l u m n s \ T i m e < / K e y > < / a : K e y > < a : V a l u e   i : t y p e = " M e a s u r e G r i d N o d e V i e w S t a t e " > < C o l u m n > 1 0 < / C o l u m n > < L a y e d O u t > t r u e < / L a y e d O u t > < / a : V a l u e > < / a : K e y V a l u e O f D i a g r a m O b j e c t K e y a n y T y p e z b w N T n L X > < a : K e y V a l u e O f D i a g r a m O b j e c t K e y a n y T y p e z b w N T n L X > < a : K e y > < K e y > C o l u m n s \ Y e a r < / K e y > < / a : K e y > < a : V a l u e   i : t y p e = " M e a s u r e G r i d N o d e V i e w S t a t e " > < C o l u m n > 1 1 < / C o l u m n > < L a y e d O u t > t r u e < / L a y e d O u t > < / a : V a l u e > < / a : K e y V a l u e O f D i a g r a m O b j e c t K e y a n y T y p e z b w N T n L X > < a : K e y V a l u e O f D i a g r a m O b j e c t K e y a n y T y p e z b w N T n L X > < a : K e y > < K e y > C o l u m n s \ M o n t h < / K e y > < / a : K e y > < a : V a l u e   i : t y p e = " M e a s u r e G r i d N o d e V i e w S t a t e " > < C o l u m n > 1 2 < / C o l u m n > < L a y e d O u t > t r u e < / L a y e d O u t > < / a : V a l u e > < / a : K e y V a l u e O f D i a g r a m O b j e c t K e y a n y T y p e z b w N T n L X > < a : K e y V a l u e O f D i a g r a m O b j e c t K e y a n y T y p e z b w N T n L X > < a : K e y > < K e y > C o l u m n s \ D a y _ o f _ W e e k < / K e y > < / a : K e y > < a : V a l u e   i : t y p e = " M e a s u r e G r i d N o d e V i e w S t a t e " > < C o l u m n > 1 3 < / C o l u m n > < L a y e d O u t > t r u e < / L a y e d O u t > < / a : V a l u e > < / a : K e y V a l u e O f D i a g r a m O b j e c t K e y a n y T y p e z b w N T n L X > < a : K e y V a l u e O f D i a g r a m O b j e c t K e y a n y T y p e z b w N T n L X > < a : K e y > < K e y > C o l u m n s \ H o u r < / K e y > < / a : K e y > < a : V a l u e   i : t y p e = " M e a s u r e G r i d N o d e V i e w S t a t e " > < C o l u m n > 1 4 < / C o l u m n > < L a y e d O u t > t r u e < / L a y e d O u t > < / a : V a l u e > < / a : K e y V a l u e O f D i a g r a m O b j e c t K e y a n y T y p e z b w N T n L X > < a : K e y V a l u e O f D i a g r a m O b j e c t K e y a n y T y p e z b w N T n L X > < a : K e y > < K e y > C o l u m n s \ M o n t h   N a m e < / K e y > < / a : K e y > < a : V a l u e   i : t y p e = " M e a s u r e G r i d N o d e V i e w S t a t e " > < C o l u m n > 1 5 < / C o l u m n > < L a y e d O u t > t r u e < / L a y e d O u t > < / a : V a l u e > < / a : K e y V a l u e O f D i a g r a m O b j e c t K e y a n y T y p e z b w N T n L X > < a : K e y V a l u e O f D i a g r a m O b j e c t K e y a n y T y p e z b w N T n L X > < a : K e y > < K e y > C o l u m n s \ W e e k _ D a y < / K e y > < / a : K e y > < a : V a l u e   i : t y p e = " M e a s u r e G r i d N o d e V i e w S t a t e " > < C o l u m n > 1 6 < / C o l u m n > < L a y e d O u t > t r u e < / L a y e d O u t > < / a : V a l u e > < / a : K e y V a l u e O f D i a g r a m O b j e c t K e y a n y T y p e z b w N T n L X > < a : K e y V a l u e O f D i a g r a m O b j e c t K e y a n y T y p e z b w N T n L X > < a : K e y > < K e y > L i n k s \ & l t ; C o l u m n s \ S u m   o f   T o t a l _ S a l e s & g t ; - & l t ; M e a s u r e s \ T o t a l _ S a l e s & g t ; < / K e y > < / a : K e y > < a : V a l u e   i : t y p e = " M e a s u r e G r i d V i e w S t a t e I D i a g r a m L i n k " / > < / a : K e y V a l u e O f D i a g r a m O b j e c t K e y a n y T y p e z b w N T n L X > < a : K e y V a l u e O f D i a g r a m O b j e c t K e y a n y T y p e z b w N T n L X > < a : K e y > < K e y > L i n k s \ & l t ; C o l u m n s \ S u m   o f   T o t a l _ S a l e s & g t ; - & l t ; M e a s u r e s \ T o t a l _ S a l e s & g t ; \ C O L U M N < / K e y > < / a : K e y > < a : V a l u e   i : t y p e = " M e a s u r e G r i d V i e w S t a t e I D i a g r a m L i n k E n d p o i n t " / > < / a : K e y V a l u e O f D i a g r a m O b j e c t K e y a n y T y p e z b w N T n L X > < a : K e y V a l u e O f D i a g r a m O b j e c t K e y a n y T y p e z b w N T n L X > < a : K e y > < K e y > L i n k s \ & l t ; C o l u m n s \ S u m   o f   T o t a l _ S a l e s & g t ; - & l t ; M e a s u r e s \ T o t a l _ S a l e s & g t ; \ M E A S U R E 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 Q u a n t i t y _ S o l d & g t ; - & l t ; M e a s u r e s \ Q u a n t i t y _ S o l d & g t ; < / K e y > < / a : K e y > < a : V a l u e   i : t y p e = " M e a s u r e G r i d V i e w S t a t e I D i a g r a m L i n k " / > < / a : K e y V a l u e O f D i a g r a m O b j e c t K e y a n y T y p e z b w N T n L X > < a : K e y V a l u e O f D i a g r a m O b j e c t K e y a n y T y p e z b w N T n L X > < a : K e y > < K e y > L i n k s \ & l t ; C o l u m n s \ S u m   o f   Q u a n t i t y _ S o l d & g t ; - & l t ; M e a s u r e s \ Q u a n t i t y _ S o l d & g t ; \ C O L U M N < / K e y > < / a : K e y > < a : V a l u e   i : t y p e = " M e a s u r e G r i d V i e w S t a t e I D i a g r a m L i n k E n d p o i n t " / > < / a : K e y V a l u e O f D i a g r a m O b j e c t K e y a n y T y p e z b w N T n L X > < a : K e y V a l u e O f D i a g r a m O b j e c t K e y a n y T y p e z b w N T n L X > < a : K e y > < K e y > L i n k s \ & l t ; C o l u m n s \ S u m   o f   Q u a n t i t y _ S o l d & g t ; - & l t ; M e a s u r e s \ Q u a n t i t y _ S o l d & g t ; \ M E A S U R E 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V i e w S t a t e s > < / D i a g r a m M a n a g e r . S e r i a l i z a b l e D i a g r a m > < / A r r a y O f D i a g r a m M a n a g e r . S e r i a l i z a b l e D i a g r a m > ] ] > < / C u s t o m C o n t e n t > < / G e m i n i > 
</file>

<file path=customXml/item16.xml>��< ? x m l   v e r s i o n = " 1 . 0 "   e n c o d i n g = " U T F - 1 6 " ? > < G e m i n i   x m l n s = " h t t p : / / g e m i n i / p i v o t c u s t o m i z a t i o n / T a b l e X M L _ O r d e r s _ a 2 3 3 8 9 a 9 - 0 1 0 7 - 4 5 1 a - a a 6 4 - e b 9 2 c 8 1 b 7 5 d 6 " > < C u s t o m C o n t e n t > < ! [ C D A T A [ < T a b l e W i d g e t G r i d S e r i a l i z a t i o n   x m l n s : x s i = " h t t p : / / w w w . w 3 . o r g / 2 0 0 1 / X M L S c h e m a - i n s t a n c e "   x m l n s : x s d = " h t t p : / / w w w . w 3 . o r g / 2 0 0 1 / X M L S c h e m a " > < C o l u m n S u g g e s t e d T y p e   / > < C o l u m n F o r m a t   / > < C o l u m n A c c u r a c y   / > < C o l u m n C u r r e n c y S y m b o l   / > < C o l u m n P o s i t i v e P a t t e r n   / > < C o l u m n N e g a t i v e P a t t e r n   / > < C o l u m n W i d t h s > < i t e m > < k e y > < s t r i n g > O r d e r _ I D < / s t r i n g > < / k e y > < v a l u e > < i n t > 9 2 < / i n t > < / v a l u e > < / i t e m > < i t e m > < k e y > < s t r i n g > O r d e r _ D a t e < / s t r i n g > < / k e y > < v a l u e > < i n t > 1 0 8 < / i n t > < / v a l u e > < / i t e m > < i t e m > < k e y > < s t r i n g > P r o d u c t _ I D < / s t r i n g > < / k e y > < v a l u e > < i n t > 1 0 4 < / i n t > < / v a l u e > < / i t e m > < i t e m > < k e y > < s t r i n g > S a l e s _ R e p _ I D < / s t r i n g > < / k e y > < v a l u e > < i n t > 1 1 9 < / i n t > < / v a l u e > < / i t e m > < i t e m > < k e y > < s t r i n g > R e g i o n _ I D < / s t r i n g > < / k e y > < v a l u e > < i n t > 9 9 < / i n t > < / v a l u e > < / i t e m > < i t e m > < k e y > < s t r i n g > Q u a n t i t y _ S o l d < / s t r i n g > < / k e y > < v a l u e > < i n t > 1 2 3 < / i n t > < / v a l u e > < / i t e m > < i t e m > < k e y > < s t r i n g > U n i t _ P r i c e < / s t r i n g > < / k e y > < v a l u e > < i n t > 1 0 0 < / i n t > < / v a l u e > < / i t e m > < i t e m > < k e y > < s t r i n g > T o t a l _ S a l e s < / s t r i n g > < / k e y > < v a l u e > < i n t > 1 0 5 < / i n t > < / v a l u e > < / i t e m > < i t e m > < k e y > < s t r i n g > P r o f i t < / s t r i n g > < / k e y > < v a l u e > < i n t > 7 0 < / i n t > < / v a l u e > < / i t e m > < i t e m > < k e y > < s t r i n g > R e t u r n _ F l a g < / s t r i n g > < / k e y > < v a l u e > < i n t > 1 1 0 < / i n t > < / v a l u e > < / i t e m > < i t e m > < k e y > < s t r i n g > T i m e < / s t r i n g > < / k e y > < v a l u e > < i n t > 6 7 < / i n t > < / v a l u e > < / i t e m > < i t e m > < k e y > < s t r i n g > Y e a r < / s t r i n g > < / k e y > < v a l u e > < i n t > 6 2 < / i n t > < / v a l u e > < / i t e m > < i t e m > < k e y > < s t r i n g > M o n t h < / s t r i n g > < / k e y > < v a l u e > < i n t > 7 7 < / i n t > < / v a l u e > < / i t e m > < i t e m > < k e y > < s t r i n g > D a y _ o f _ W e e k < / s t r i n g > < / k e y > < v a l u e > < i n t > 1 2 1 < / i n t > < / v a l u e > < / i t e m > < i t e m > < k e y > < s t r i n g > H o u r < / s t r i n g > < / k e y > < v a l u e > < i n t > 6 6 < / i n t > < / v a l u e > < / i t e m > < i t e m > < k e y > < s t r i n g > M o n t h   N a m e < / s t r i n g > < / k e y > < v a l u e > < i n t > 1 1 7 < / i n t > < / v a l u e > < / i t e m > < i t e m > < k e y > < s t r i n g > W e e k _ D a y < / s t r i n g > < / k e y > < v a l u e > < i n t > 1 0 1 < / i n t > < / v a l u e > < / i t e m > < / C o l u m n W i d t h s > < C o l u m n D i s p l a y I n d e x > < i t e m > < k e y > < s t r i n g > O r d e r _ I D < / s t r i n g > < / k e y > < v a l u e > < i n t > 0 < / i n t > < / v a l u e > < / i t e m > < i t e m > < k e y > < s t r i n g > O r d e r _ D a t e < / s t r i n g > < / k e y > < v a l u e > < i n t > 1 < / i n t > < / v a l u e > < / i t e m > < i t e m > < k e y > < s t r i n g > P r o d u c t _ I D < / s t r i n g > < / k e y > < v a l u e > < i n t > 2 < / i n t > < / v a l u e > < / i t e m > < i t e m > < k e y > < s t r i n g > S a l e s _ R e p _ I D < / s t r i n g > < / k e y > < v a l u e > < i n t > 3 < / i n t > < / v a l u e > < / i t e m > < i t e m > < k e y > < s t r i n g > R e g i o n _ I D < / s t r i n g > < / k e y > < v a l u e > < i n t > 4 < / i n t > < / v a l u e > < / i t e m > < i t e m > < k e y > < s t r i n g > Q u a n t i t y _ S o l d < / s t r i n g > < / k e y > < v a l u e > < i n t > 5 < / i n t > < / v a l u e > < / i t e m > < i t e m > < k e y > < s t r i n g > U n i t _ P r i c e < / s t r i n g > < / k e y > < v a l u e > < i n t > 6 < / i n t > < / v a l u e > < / i t e m > < i t e m > < k e y > < s t r i n g > T o t a l _ S a l e s < / s t r i n g > < / k e y > < v a l u e > < i n t > 7 < / i n t > < / v a l u e > < / i t e m > < i t e m > < k e y > < s t r i n g > P r o f i t < / s t r i n g > < / k e y > < v a l u e > < i n t > 8 < / i n t > < / v a l u e > < / i t e m > < i t e m > < k e y > < s t r i n g > R e t u r n _ F l a g < / s t r i n g > < / k e y > < v a l u e > < i n t > 9 < / i n t > < / v a l u e > < / i t e m > < i t e m > < k e y > < s t r i n g > T i m e < / s t r i n g > < / k e y > < v a l u e > < i n t > 1 0 < / i n t > < / v a l u e > < / i t e m > < i t e m > < k e y > < s t r i n g > Y e a r < / s t r i n g > < / k e y > < v a l u e > < i n t > 1 1 < / i n t > < / v a l u e > < / i t e m > < i t e m > < k e y > < s t r i n g > M o n t h < / s t r i n g > < / k e y > < v a l u e > < i n t > 1 2 < / i n t > < / v a l u e > < / i t e m > < i t e m > < k e y > < s t r i n g > D a y _ o f _ W e e k < / s t r i n g > < / k e y > < v a l u e > < i n t > 1 3 < / i n t > < / v a l u e > < / i t e m > < i t e m > < k e y > < s t r i n g > H o u r < / s t r i n g > < / k e y > < v a l u e > < i n t > 1 4 < / i n t > < / v a l u e > < / i t e m > < i t e m > < k e y > < s t r i n g > M o n t h   N a m e < / s t r i n g > < / k e y > < v a l u e > < i n t > 1 5 < / i n t > < / v a l u e > < / i t e m > < i t e m > < k e y > < s t r i n g > W e e k _ D a y < / s t r i n g > < / k e y > < v a l u e > < i n t > 1 6 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8.xml>��< ? x m l   v e r s i o n = " 1 . 0 "   e n c o d i n g = " U T F - 1 6 " ? > < G e m i n i   x m l n s = " h t t p : / / g e m i n i / p i v o t c u s t o m i z a t i o n / 7 3 7 c 3 0 8 7 - 7 e 1 0 - 4 0 e 3 - 9 e 0 f - 3 d c a 9 3 8 0 f 9 1 1 " > < C u s t o m C o n t e n t > < ! [ C D A T A [ < ? x m l   v e r s i o n = " 1 . 0 "   e n c o d i n g = " u t f - 1 6 " ? > < S e t t i n g s > < C a l c u l a t e d F i e l d s > < i t e m > < M e a s u r e N a m e > T o t a l   O r d e r s < / M e a s u r e N a m e > < D i s p l a y N a m e > T o t a l   O r d e r s < / D i s p l a y N a m e > < V i s i b l e > F a l s e < / V i s i b l e > < / i t e m > < i t e m > < M e a s u r e N a m e > %   P r o f i t   M a r g i n < / M e a s u r e N a m e > < D i s p l a y N a m e > %   P r o f i t   M a r g i n < / D i s p l a y N a m e > < V i s i b l e > F a l s e < / V i s i b l e > < / i t e m > < / C a l c u l a t e d F i e l d s > < S A H o s t H a s h > 0 < / S A H o s t H a s h > < G e m i n i F i e l d L i s t V i s i b l e > T r u e < / G e m i n i F i e l d L i s t V i s i b l e > < / S e t t i n g s > ] ] > < / 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 C o l u m n s \ C u s t o m e r _ N a m e 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 A l l   M e a s u r e s 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 A l l   M e a s u r e s 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 C o l u m n s \ A l l   M e a s u r e s 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 C o l u m n s \ R e g i o n _ N a m e 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 S a l e s _ R e p s 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 S a l e s _ R e p s 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 C o l u m n s \ S a l e s _ R e p _ I D < / K e y > < / a : K e y > < a : V a l u e   i : t y p e = " T a b l e W i d g e t B a s e V i e w S t a t e " / > < / a : K e y V a l u e O f D i a g r a m O b j e c t K e y a n y T y p e z b w N T n L X > < a : K e y V a l u e O f D i a g r a m O b j e c t K e y a n y T y p e z b w N T n L X > < a : K e y > < K e y > C o l u m n s \ S a l e s _ R e p _ N a m e < / K e y > < / a : K e y > < a : V a l u e   i : t y p e = " T a b l e W i d g e t B a s e V i e w S t a t e " / > < / a : K e y V a l u e O f D i a g r a m O b j e c t K e y a n y T y p e z b w N T n L X > < a : K e y V a l u e O f D i a g r a m O b j e c t K e y a n y T y p e z b w N T n L X > < a : K e y > < K e y > C o l u m n s \ H i r e _ D a t e 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 C o l u m n s \ S a l e s _ R e p _ I D 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 C o l u m n s \ Q u a n t i t y _ S o l d < / 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 C o l u m n s \ T o t a l _ S a l e s < / 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 C o l u m n s \ R e t u r n _ F l a g < / 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 C o l u m n s \ D a y _ o f _ W e e k < / 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 C o l u m n s \ W e e k _ D a y < / 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2 f 8 a d 1 c 4 - e 2 5 c - 4 2 d a - 8 7 e b - 8 6 4 5 5 d d 3 9 9 2 6 " > < C u s t o m C o n t e n t > < ! [ C D A T A [ < ? x m l   v e r s i o n = " 1 . 0 "   e n c o d i n g = " u t f - 1 6 " ? > < S e t t i n g s > < C a l c u l a t e d F i e l d s > < i t e m > < M e a s u r e N a m e > T o t a l   O r d e r s < / M e a s u r e N a m e > < D i s p l a y N a m e > T o t a l   O r d e r s < / D i s p l a y N a m e > < V i s i b l e > F a l s e < / V i s i b l e > < / i t e m > < i t e m > < M e a s u r e N a m e > %   P r o f i t   M a r g i n < / M e a s u r e N a m e > < D i s p l a y N a m e > %   P r o f i t   M a r g i n < / D i s p l a y N a m e > < V i s i b l e > F a l s e < / V i s i b l e > < / i t e m > < / C a l c u l a t e d F i e l d s > < S A H o s t H a s h > 0 < / S A H o s t H a s h > < G e m i n i F i e l d L i s t V i s i b l e > T r u e < / G e m i n i F i e l d L i s t V i s i b l e > < / S e t t i n g s > ] ] > < / C u s t o m C o n t e n t > < / G e m i n i > 
</file>

<file path=customXml/item20.xml>��< ? x m l   v e r s i o n = " 1 . 0 "   e n c o d i n g = " U T F - 1 6 " ? > < G e m i n i   x m l n s = " h t t p : / / g e m i n i / p i v o t c u s t o m i z a t i o n / I s S a n d b o x E m b e d d e d " > < C u s t o m C o n t e n t > < ! [ C D A T A [ y e s ] ] > < / C u s t o m C o n t e n t > < / G e m i n i > 
</file>

<file path=customXml/item21.xml>��< ? x m l   v e r s i o n = " 1 . 0 "   e n c o d i n g = " U T F - 1 6 " ? > < G e m i n i   x m l n s = " h t t p : / / g e m i n i / p i v o t c u s t o m i z a t i o n / T a b l e X M L _ A l l   M e a s u r e s _ 1 3 d 2 a f c 9 - 7 5 1 f - 4 f 0 5 - 9 c 3 1 - 1 1 8 d f 2 9 3 7 6 d 9 " > < C u s t o m C o n t e n t > < ! [ C D A T A [ < T a b l e W i d g e t G r i d S e r i a l i z a t i o n   x m l n s : x s i = " h t t p : / / w w w . w 3 . o r g / 2 0 0 1 / X M L S c h e m a - i n s t a n c e "   x m l n s : x s d = " h t t p : / / w w w . w 3 . o r g / 2 0 0 1 / X M L S c h e m a " > < C o l u m n S u g g e s t e d T y p e   / > < C o l u m n F o r m a t   / > < C o l u m n A c c u r a c y   / > < C o l u m n C u r r e n c y S y m b o l   / > < C o l u m n P o s i t i v e P a t t e r n   / > < C o l u m n N e g a t i v e P a t t e r n   / > < C o l u m n W i d t h s > < i t e m > < k e y > < s t r i n g > A l l   M e a s u r e s < / s t r i n g > < / k e y > < v a l u e > < i n t > 1 1 6 < / i n t > < / v a l u e > < / i t e m > < / C o l u m n W i d t h s > < C o l u m n D i s p l a y I n d e x > < i t e m > < k e y > < s t r i n g > A l l   M e a s u r e s < / s t r i n g > < / k e y > < v a l u e > < i n t > 0 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u s t o m e r s _ 5 8 2 c 9 6 0 3 - 6 e f 6 - 4 f e 5 - 9 c 0 d - 3 8 d 2 0 f 1 a 0 8 d 0 " > < C u s t o m C o n t e n t > < ! [ C D A T A [ < T a b l e W i d g e t G r i d S e r i a l i z a t i o n   x m l n s : x s i = " h t t p : / / w w w . w 3 . o r g / 2 0 0 1 / X M L S c h e m a - i n s t a n c e "   x m l n s : x s d = " h t t p : / / w w w . w 3 . o r g / 2 0 0 1 / X M L S c h e m a " > < C o l u m n S u g g e s t e d T y p e   / > < C o l u m n F o r m a t   / > < C o l u m n A c c u r a c y   / > < C o l u m n C u r r e n c y S y m b o l   / > < C o l u m n P o s i t i v e P a t t e r n   / > < C o l u m n N e g a t i v e P a t t e r n   / > < C o l u m n W i d t h s > < i t e m > < k e y > < s t r i n g > C u s t o m e r _ I D < / s t r i n g > < / k e y > < v a l u e > < i n t > 1 1 6 < / i n t > < / v a l u e > < / i t e m > < i t e m > < k e y > < s t r i n g > C u s t o m e r _ N a m e < / s t r i n g > < / k e y > < v a l u e > < i n t > 1 4 0 < / i n t > < / v a l u e > < / i t e m > < i t e m > < k e y > < s t r i n g > R e g i o n _ I D < / s t r i n g > < / k e y > < v a l u e > < i n t > 9 9 < / i n t > < / v a l u e > < / i t e m > < / C o l u m n W i d t h s > < C o l u m n D i s p l a y I n d e x > < i t e m > < k e y > < s t r i n g > C u s t o m e r _ I D < / s t r i n g > < / k e y > < v a l u e > < i n t > 0 < / i n t > < / v a l u e > < / i t e m > < i t e m > < k e y > < s t r i n g > C u s t o m e r _ N a m e < / s t r i n g > < / k e y > < v a l u e > < i n t > 1 < / i n t > < / v a l u e > < / i t e m > < i t e m > < k e y > < s t r i n g > R e g i o n _ I D < / s t r i n g > < / k e y > < v a l u e > < i n t > 2 < / 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6 a 7 d 2 a 7 c - 5 9 3 6 - 4 d 1 7 - 8 0 d 9 - e 0 6 c 0 c 2 3 9 8 0 2 " > < C u s t o m C o n t e n t > < ! [ C D A T A [ < ? x m l   v e r s i o n = " 1 . 0 "   e n c o d i n g = " u t f - 1 6 " ? > < S e t t i n g s > < C a l c u l a t e d F i e l d s > < i t e m > < M e a s u r e N a m e > T o t a l   O r d e r s < / M e a s u r e N a m e > < D i s p l a y N a m e > T o t a l   O r d e r s < / D i s p l a y N a m e > < V i s i b l e > F a l s e < / V i s i b l e > < / i t e m > < i t e m > < M e a s u r e N a m e > %   P r o f i t   M a r g i n < / M e a s u r e N a m e > < D i s p l a y N a m e > %   P r o f i t   M a r g i n < / D i s p l a y N a m e > < V i s i b l e > F a l s e < / V i s i b l e > < / i t e m > < / C a l c u l a t e d F i e l d s > < S A H o s t H a s h > 0 < / S A H o s t H a s h > < G e m i n i F i e l d L i s t V i s i b l e > T r u e < / G e m i n i F i e l d L i s t V i s i b l e > < / S e t t i n g s > ] ] > < / C u s t o m C o n t e n t > < / G e m i n i > 
</file>

<file path=customXml/item24.xml>��< ? x m l   v e r s i o n = " 1 . 0 "   e n c o d i n g = " U T F - 1 6 " ? > < G e m i n i   x m l n s = " h t t p : / / g e m i n i / p i v o t c u s t o m i z a t i o n / T a b l e X M L _ P r o d u c t s _ 4 1 e 4 7 7 e 8 - 7 4 c 7 - 4 7 c 0 - a f 7 9 - 1 7 a 6 3 2 a 4 c c 2 e " > < 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 1 0 4 < / i n t > < / v a l u e > < / i t e m > < i t e m > < k e y > < s t r i n g > P r o d u c t _ N a m e < / s t r i n g > < / k e y > < v a l u e > < i n t > 1 2 8 < / i n t > < / v a l u e > < / i t e m > < i t e m > < k e y > < s t r i n g > P r o d u c t _ C a t e g o r y < / s t r i n g > < / k e y > < v a l u e > < i n t > 1 4 6 < / i n t > < / v a l u e > < / i t e m > < / C o l u m n W i d t h s > < C o l u m n D i s p l a y I n d e x > < i t e m > < k e y > < s t r i n g > P r o d u c t _ I D < / s t r i n g > < / k e y > < v a l u e > < i n t > 0 < / i n t > < / v a l u e > < / i t e m > < i t e m > < k e y > < s t r i n g > P r o d u c t _ N a m e < / s t r i n g > < / k e y > < v a l u e > < i n t > 1 < / i n t > < / v a l u e > < / i t e m > < i t e m > < k e y > < s t r i n g > P r o d u c t _ C a t e g o r y < / s t r i n g > < / k e y > < v a l u e > < i n t > 2 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 C u s t o m e r s _ 5 8 2 c 9 6 0 3 - 6 e f 6 - 4 f e 5 - 9 c 0 d - 3 8 d 2 0 f 1 a 0 8 d 0 < / K e y > < V a l u e   x m l n s : a = " h t t p : / / s c h e m a s . d a t a c o n t r a c t . o r g / 2 0 0 4 / 0 7 / M i c r o s o f t . A n a l y s i s S e r v i c e s . C o m m o n " > < a : H a s F o c u s > t r u e < / a : H a s F o c u s > < a : S i z e A t D p i 9 6 > 1 1 3 < / a : S i z e A t D p i 9 6 > < a : V i s i b l e > t r u e < / a : V i s i b l e > < / V a l u e > < / K e y V a l u e O f s t r i n g S a n d b o x E d i t o r . M e a s u r e G r i d S t a t e S c d E 3 5 R y > < K e y V a l u e O f s t r i n g S a n d b o x E d i t o r . M e a s u r e G r i d S t a t e S c d E 3 5 R y > < K e y > O r d e r s _ a 2 3 3 8 9 a 9 - 0 1 0 7 - 4 5 1 a - a a 6 4 - e b 9 2 c 8 1 b 7 5 d 6 < / K e y > < V a l u e   x m l n s : a = " h t t p : / / s c h e m a s . d a t a c o n t r a c t . o r g / 2 0 0 4 / 0 7 / M i c r o s o f t . A n a l y s i s S e r v i c e s . C o m m o n " > < a : H a s F o c u s > f a l s e < / a : H a s F o c u s > < a : S i z e A t D p i 9 6 > 1 1 3 < / a : S i z e A t D p i 9 6 > < a : V i s i b l e > t r u e < / a : V i s i b l e > < / V a l u e > < / K e y V a l u e O f s t r i n g S a n d b o x E d i t o r . M e a s u r e G r i d S t a t e S c d E 3 5 R y > < K e y V a l u e O f s t r i n g S a n d b o x E d i t o r . M e a s u r e G r i d S t a t e S c d E 3 5 R y > < K e y > P r o d u c t s _ 4 1 e 4 7 7 e 8 - 7 4 c 7 - 4 7 c 0 - a f 7 9 - 1 7 a 6 3 2 a 4 c c 2 e < / K e y > < V a l u e   x m l n s : a = " h t t p : / / s c h e m a s . d a t a c o n t r a c t . o r g / 2 0 0 4 / 0 7 / M i c r o s o f t . A n a l y s i s S e r v i c e s . C o m m o n " > < a : H a s F o c u s > t r u e < / a : H a s F o c u s > < a : S i z e A t D p i 9 6 > 1 1 3 < / a : S i z e A t D p i 9 6 > < a : V i s i b l e > t r u e < / a : V i s i b l e > < / V a l u e > < / K e y V a l u e O f s t r i n g S a n d b o x E d i t o r . M e a s u r e G r i d S t a t e S c d E 3 5 R y > < K e y V a l u e O f s t r i n g S a n d b o x E d i t o r . M e a s u r e G r i d S t a t e S c d E 3 5 R y > < K e y > R e g i o n s _ 3 7 a e 8 f f 6 - 5 4 e b - 4 e 0 f - a 4 a 0 - e c 0 f 5 2 e d b a c 3 < / K e y > < V a l u e   x m l n s : a = " h t t p : / / s c h e m a s . d a t a c o n t r a c t . o r g / 2 0 0 4 / 0 7 / M i c r o s o f t . A n a l y s i s S e r v i c e s . C o m m o n " > < a : H a s F o c u s > t r u e < / a : H a s F o c u s > < a : S i z e A t D p i 9 6 > 1 1 3 < / a : S i z e A t D p i 9 6 > < a : V i s i b l e > t r u e < / a : V i s i b l e > < / V a l u e > < / K e y V a l u e O f s t r i n g S a n d b o x E d i t o r . M e a s u r e G r i d S t a t e S c d E 3 5 R y > < K e y V a l u e O f s t r i n g S a n d b o x E d i t o r . M e a s u r e G r i d S t a t e S c d E 3 5 R y > < K e y > S a l e s _ R e p s _ c e 4 8 3 2 b a - 7 b 8 1 - 4 7 4 a - b 1 b b - 9 1 d 2 7 f e 1 8 b f f < / K e y > < V a l u e   x m l n s : a = " h t t p : / / s c h e m a s . d a t a c o n t r a c t . o r g / 2 0 0 4 / 0 7 / M i c r o s o f t . A n a l y s i s S e r v i c e s . C o m m o n " > < a : H a s F o c u s > t r u e < / a : H a s F o c u s > < a : S i z e A t D p i 9 6 > 1 1 3 < / a : S i z e A t D p i 9 6 > < a : V i s i b l e > t r u e < / a : V i s i b l e > < / V a l u e > < / K e y V a l u e O f s t r i n g S a n d b o x E d i t o r . M e a s u r e G r i d S t a t e S c d E 3 5 R y > < K e y V a l u e O f s t r i n g S a n d b o x E d i t o r . M e a s u r e G r i d S t a t e S c d E 3 5 R y > < K e y > A l l   M e a s u r e s _ 1 3 d 2 a f c 9 - 7 5 1 f - 4 f 0 5 - 9 c 3 1 - 1 1 8 d f 2 9 3 7 6 d 9 < / 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7.xml>��< ? x m l   v e r s i o n = " 1 . 0 "   e n c o d i n g = " U T F - 1 6 " ? > < G e m i n i   x m l n s = " h t t p : / / g e m i n i / p i v o t c u s t o m i z a t i o n / 1 2 7 4 6 6 f a - e d 4 4 - 4 1 d 7 - 9 c 0 3 - c 5 7 8 3 2 e 9 d b 2 e " > < C u s t o m C o n t e n t > < ! [ C D A T A [ < ? x m l   v e r s i o n = " 1 . 0 "   e n c o d i n g = " u t f - 1 6 " ? > < S e t t i n g s > < C a l c u l a t e d F i e l d s > < i t e m > < M e a s u r e N a m e > T o t a l   O r d e r s < / M e a s u r e N a m e > < D i s p l a y N a m e > T o t a l   O r d e r s < / D i s p l a y N a m e > < V i s i b l e > F a l s e < / V i s i b l e > < / i t e m > < i t e m > < M e a s u r e N a m e > %   P r o f i t   M a r g i n < / M e a s u r e N a m e > < D i s p l a y N a m e > %   P r o f i t   M a r g i n < / D i s p l a y N a m e > < V i s i b l e > F a l s e < / V i s i b l e > < / i t e m > < / C a l c u l a t e d F i e l d s > < S A H o s t H a s h > 0 < / S A H o s t H a s h > < G e m i n i F i e l d L i s t V i s i b l e > T r u e < / G e m i n i F i e l d L i s t V i s i b l e > < / S e t t i n g s > ] ] > < / C u s t o m C o n t e n t > < / G e m i n i > 
</file>

<file path=customXml/item28.xml>��< ? x m l   v e r s i o n = " 1 . 0 "   e n c o d i n g = " U T F - 1 6 " ? > < G e m i n i   x m l n s = " h t t p : / / g e m i n i / p i v o t c u s t o m i z a t i o n / e 8 4 7 0 8 5 a - 0 a 1 5 - 4 1 5 c - 8 b 2 3 - 1 4 d 9 8 2 8 f d f c b " > < C u s t o m C o n t e n t > < ! [ C D A T A [ < ? x m l   v e r s i o n = " 1 . 0 "   e n c o d i n g = " u t f - 1 6 " ? > < S e t t i n g s > < C a l c u l a t e d F i e l d s > < i t e m > < M e a s u r e N a m e > T o t a l   O r d e r s < / M e a s u r e N a m e > < D i s p l a y N a m e > T o t a l   O r d e r s < / D i s p l a y N a m e > < V i s i b l e > F a l s e < / V i s i b l e > < / i t e m > < i t e m > < M e a s u r e N a m e > %   P r o f i t   M a r g i n < / M e a s u r e N a m e > < D i s p l a y N a m e > %   P r o f i t   M a r g i n < / D i s p l a y N a m e > < V i s i b l e > F a l s e < / V i s i b l e > < / i t e m > < / C a l c u l a t e d F i e l d s > < S A H o s t H a s h > 0 < / S A H o s t H a s h > < G e m i n i F i e l d L i s t V i s i b l e > T r u e < / G e m i n i F i e l d L i s t V i s i b l e > < / S e t t i n g s > ] ] > < / C u s t o m C o n t e n t > < / G e m i n i > 
</file>

<file path=customXml/item29.xml>��< ? x m l   v e r s i o n = " 1 . 0 "   e n c o d i n g = " U T F - 1 6 " ? > < G e m i n i   x m l n s = " h t t p : / / g e m i n i / p i v o t c u s t o m i z a t i o n / S h o w H i d d e n " > < C u s t o m C o n t e n t > < ! [ C D A T A [ T r u e ] ] > < / C u s t o m C o n t e n t > < / G e m i n i > 
</file>

<file path=customXml/item3.xml>��< ? x m l   v e r s i o n = " 1 . 0 "   e n c o d i n g = " U T F - 1 6 " ? > < G e m i n i   x m l n s = " h t t p : / / g e m i n i / p i v o t c u s t o m i z a t i o n / 7 6 9 c 8 c 7 8 - 8 7 4 7 - 4 c 7 5 - 9 5 1 f - a 5 2 0 0 a 3 0 2 9 e 3 " > < C u s t o m C o n t e n t > < ! [ C D A T A [ < ? x m l   v e r s i o n = " 1 . 0 "   e n c o d i n g = " u t f - 1 6 " ? > < S e t t i n g s > < C a l c u l a t e d F i e l d s > < i t e m > < M e a s u r e N a m e > T o t a l   O r d e r s < / M e a s u r e N a m e > < D i s p l a y N a m e > T o t a l   O r d e r s < / D i s p l a y N a m e > < V i s i b l e > F a l s e < / V i s i b l e > < / i t e m > < i t e m > < M e a s u r e N a m e > %   P r o f i t   M a r g i n < / M e a s u r e N a m e > < D i s p l a y N a m e > %   P r o f i t   M a r g i n < / D i s p l a y N a m e > < V i s i b l e > F a l s e < / V i s i b l e > < / i t e m > < / C a l c u l a t e d F i e l d s > < S A H o s t H a s h > 0 < / S A H o s t H a s h > < G e m i n i F i e l d L i s t V i s i b l e > T r u e < / G e m i n i F i e l d L i s t V i s i b l e > < / S e t t i n g s > ] ] > < / 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 2 0 2 5 - 0 1 - 0 4 T 2 1 : 0 3 : 3 6 . 9 4 5 8 0 9 1 + 0 2 : 0 0 < / L a s t P r o c e s s e d T i m e > < / D a t a M o d e l i n g S a n d b o x . S e r i a l i z e d S a n d b o x E r r o r C a c h e > ] ] > < / C u s t o m C o n t e n t > < / G e m i n i > 
</file>

<file path=customXml/item4.xml>��< ? x m l   v e r s i o n = " 1 . 0 "   e n c o d i n g = " U T F - 1 6 " ? > < G e m i n i   x m l n s = " h t t p : / / g e m i n i / p i v o t c u s t o m i z a t i o n / M a n u a l C a l c M o d e " > < C u s t o m C o n t e n t > < ! [ C D A T A [ F a l s e ] ] > < / C u s t o m C o n t e n t > < / G e m i n i > 
</file>

<file path=customXml/item5.xml>��< ? x m l   v e r s i o n = " 1 . 0 "   e n c o d i n g = " U T F - 1 6 " ? > < G e m i n i   x m l n s = " h t t p : / / g e m i n i / p i v o t c u s t o m i z a t i o n / S a n d b o x N o n E m p t y " > < C u s t o m C o n t e n t > < ! [ C D A T A [ 1 ] ] > < / C u s t o m C o n t e n t > < / G e m i n i > 
</file>

<file path=customXml/item6.xml>��< ? x m l   v e r s i o n = " 1 . 0 "   e n c o d i n g = " U T F - 1 6 " ? > < G e m i n i   x m l n s = " h t t p : / / g e m i n i / p i v o t c u s t o m i z a t i o n / 8 8 1 e 6 0 d f - 7 a b 6 - 4 4 e 8 - b d a 4 - 5 e e f 0 4 4 5 8 c 9 0 " > < C u s t o m C o n t e n t > < ! [ C D A T A [ < ? x m l   v e r s i o n = " 1 . 0 "   e n c o d i n g = " u t f - 1 6 " ? > < S e t t i n g s > < C a l c u l a t e d F i e l d s > < i t e m > < M e a s u r e N a m e > T o t a l   O r d e r s < / M e a s u r e N a m e > < D i s p l a y N a m e > T o t a l   O r d e r s < / D i s p l a y N a m e > < V i s i b l e > F a l s e < / V i s i b l e > < / i t e m > < i t e m > < M e a s u r e N a m e > %   P r o f i t   M a r g i n < / M e a s u r e N a m e > < D i s p l a y N a m e > %   P r o f i t   M a r g i n < / D i s p l a y N a m e > < V i s i b l e > F a l s e < / V i s i b l e > < / i t e m > < / C a l c u l a t e d F i e l d s > < S A H o s t H a s h > 0 < / S A H o s t H a s h > < G e m i n i F i e l d L i s t V i s i b l e > T r u e < / G e m i n i F i e l d L i s t V i s i b l e > < / S e t t i n g s > ] ] > < / C u s t o m C o n t e n t > < / G e m i n i > 
</file>

<file path=customXml/item7.xml>��< ? x m l   v e r s i o n = " 1 . 0 "   e n c o d i n g = " U T F - 1 6 " ? > < G e m i n i   x m l n s = " h t t p : / / g e m i n i / p i v o t c u s t o m i z a t i o n / S h o w I m p l i c i t M e a s u r e s " > < C u s t o m C o n t e n t > < ! [ C D A T A [ F a l s e ] ] > < / C u s t o m C o n t e n t > < / G e m i n i > 
</file>

<file path=customXml/item8.xml>��< ? x m l   v e r s i o n = " 1 . 0 "   e n c o d i n g = " U T F - 1 6 " ? > < G e m i n i   x m l n s = " h t t p : / / g e m i n i / p i v o t c u s t o m i z a t i o n / L i n k e d T a b l e U p d a t e M o d e " > < C u s t o m C o n t e n t > < ! [ C D A T A [ T r u e ] ] > < / C u s t o m C o n t e n t > < / G e m i n i > 
</file>

<file path=customXml/item9.xml>��< ? x m l   v e r s i o n = " 1 . 0 "   e n c o d i n g = " U T F - 1 6 "   s t a n d a l o n e = " n o " ? > < D a t a M a s h u p   x m l n s = " h t t p : / / s c h e m a s . m i c r o s o f t . c o m / D a t a M a s h u p " > A A A A A H I 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J 7 B + W K w A A A D 3 A A A A E g A A A E N v b m Z p Z y 9 Q Y W N r Y W d l L n h t b I S P v Q 6 C M B z E d x P f g X S n H 7 A Q U s r g K o k J 0 b g 2 0 G A j / G t o s b y b g 4 / k K w h R 1 M 3 x 7 n 7 J 3 T 1 u d 5 6 P X R t c V W + 1 g Q w x T F F g n Y R a t g Z U h s C g X K x X f C e r s 2 x U M N F g 0 9 H W G T o 5 d 0 k J 8 d 5 j H 2 P T N y S i l J F j s S 2 r k + o k + s D 6 P x x q m G s r h Q Q / v N a I C L M 4 w S y h m H K y m L z Q 8 A W i a f C c / p h 8 M 7 R u 6 J V Q E O 5 L T h b J y f u D e A I A A P / / A w B Q S w M E F A A C A A g A A A A h A O q i F 7 a C B A A A + B Q A A B M A A A B G b 3 J t d W x h c y 9 T Z W N 0 a W 9 u M S 5 t x F h h b 9 p I E P 2 O 1 P + w 2 p N O I F F 0 k F 4 u d y 2 V I k i U q G q T A l V 1 o s j a 4 A F 8 M b v V e t 0 D o f z 3 m 1 0 b e 2 2 v a X J C S b 4 A M 7 s 7 b 9 6 8 H Y 8 T w V w F g p N x 8 t l 9 2 2 h E K y b B J 4 M 4 U m I N M i J 9 E o J 6 1 S D 4 N x a x n A N a L j Z z C D t f h b y / E + K + e R m E 0 B k I r o C r q E m H f 3 0 b M s X I O W f h N g o i c i v F P x j h 2 5 i F E J E h i 1 Z 3 g k m f 9 M y 6 z i a M N r T V J j w O w z Z R M o Z W O w m Y o f D G K w C F k R M I u + m 1 g n W f Z n 7 a / h B w v 0 / N M j p 7 m O q D Z + k p v 1 A E s B Y K 0 7 o C 5 u v l e N K E 3 S H q 1 J P a m 6 W A b T J N F 5 y H 4 X j O Q i a j v g Y 4 a 2 V n D 1 a M L / H o y f Y 7 5 O d O J O P R Q s j 1 Q I T x m m t n 1 H Q A a e 9 2 W R b e 9 Z C 2 y T V X p 2 8 6 e s N D m 1 j O T 2 w N 6 F b o I A o 2 y n h H s M S 6 V T Y + 5 P C w N g p 0 R U f i X y v v M Y R Y E W 1 r l l J o E 2 D z F W l O L V g z 8 u 6 9 K U + r 9 a o R c P f Z u X h u p P / S y k k g 1 M g m c R 5 L M 3 a o 5 x G M i e h U S + L B R K D q w 6 P 8 e K 6 c + w y / 3 g i + O 7 0 1 K t O u z z H j K l B b b y x C v + r + w g P l 3 c p g n k m X x + s 7 k M Y 5 E Y q F n g n t 8 C L c R a A c j h G o W H L v M m T L v T c U y w D J T k 4 N r H u C 3 4 3 x b 2 C y i u 4 j C m 9 V N Q / Z 1 h M L 7 y v A f e X C X a G Q H J f U 1 K x 7 u l / O + N a 2 / 1 F j P 6 u x / + m 2 9 3 6 r s X d r 7 L 0 a + 0 m N / U 2 N / f c a e 0 2 + v Z p 8 e z X 5 9 m r y P S n k a / W 0 E a z F D / 2 Q M s u s m 5 k 4 U n O l s R X q Z N f G r o d d A 5 t 3 m 2 u b X 5 t T m 0 e b O 5 s v m y O b F 5 u L P P 8 H d 9 v o / r R v l C n S b a N w G Q e x l M D n 2 1 z E x e t Y 9 W c X s u i y I F 5 s l G R z 3 a 0 u A x k p g p D N b 7 t 5 l v C W q 6 T p 3 Z W v o H k g T f A K d s a K S d X 0 2 u S k Z d / M G p p 6 P 6 X p A O K 8 0 a b t 1 I T z 8 b s d 7 p p H I P V + 0 0 u I e U h n Q c 9 9 P w n X L O P C G l s b 0 g x 1 n I 4 x a 2 t z m k e f 2 d k + h u / u Q c J d o A 3 t V U y P Z D 0 7 E Q t H x I K Y w j l 5 O I Q Z W b H 3 2 7 S g / W a h r W V a 8 k 5 s 9 w e O K T j 7 g 3 Y 4 i C i E T f R n w a D 6 E y N u q Z 0 z Z p U N y u 5 c y z i S / L x b Z H O f X L A g U / 1 M m Z H 3 f X K K j c 7 f / 3 5 H u j 2 i V s C 1 V C Q P + J I 2 I I y g u A X X F P e c p X v O F 8 g p F 4 I 7 d 5 0 V d / W 6 6 a 6 L H 2 B F o p + C 5 U r R p w 2 T B V r S L O 3 J z G I d h w f 8 l G 7 y i r G Q u v 1 q W x a p 7 W a h H / C P k U a C 7 l b C I t g 8 7 o 7 k Y X e 7 M g b 6 W c n X h J J f k 3 t y i c O a v i Y U + O s v Y 1 p 3 W W y G u u 7 k C z B T A e q z I l s 3 V p O c 4 S k 4 x C l K h C w 6 t D 3 m N K 2 v N g H 3 K U n q q 3 / 6 K O v C V F + E l 0 / 1 6 f z 4 s n P 9 H k T N Z L 9 3 H 2 u 2 L 4 Z 7 n u n + 0 J y + 9 z l f B v f O A e p / K e S W 1 u j v / 7 8 S 5 t C e + E a Y v E G 8 r H R S D D X K S b 3 H E k 4 h 2 P P o 5 s B b W u q q q O Y o o s j i P l E T 2 T v n y 8 o i h 1 G j j H z B s c R R D v k 8 + j j 8 j p 9 7 n b 3 l K p D g + L / C U Q R k A 3 u i h v B p F Y b k I 7 A o l m C i V o V E a X 5 S Y n z 7 H w A A A P / / A w B Q S w E C L Q A U A A Y A C A A A A C E A K t 2 q Q N I A A A A 3 A Q A A E w A A A A A A A A A A A A A A A A A A A A A A W 0 N v b n R l b n R f V H l w Z X N d L n h t b F B L A Q I t A B Q A A g A I A A A A I Q A n s H 5 Y r A A A A P c A A A A S A A A A A A A A A A A A A A A A A A s D A A B D b 2 5 m a W c v U G F j a 2 F n Z S 5 4 b W x Q S w E C L Q A U A A I A C A A A A C E A 6 q I X t o I E A A D 4 F A A A E w A A A A A A A A A A A A A A A A D n A w A A R m 9 y b X V s Y X M v U 2 V j d G l v b j E u b V B L B Q Y A A A A A A w A D A M I A A A C a C 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C k c A A A A A A A D o R g 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N 1 c 3 R v b W V y c z w v S X R l b V B h d G g + P C 9 J d G V t T G 9 j Y X R p b 2 4 + P F N 0 Y W J s Z U V u d H J p Z X M + P E V u d H J 5 I F R 5 c G U 9 I k F k Z G V k V G 9 E Y X R h T W 9 k Z W w i I F Z h b H V l P S J s M S I v P j x F b n R y e S B U e X B l P S J C d W Z m Z X J O Z X h 0 U m V m c m V z a C I g V m F s d W U 9 I m w x I i 8 + P E V u d H J 5 I F R 5 c G U 9 I k Z p b G x D b 3 V u d C I g V m F s d W U 9 I m w x M D A i L z 4 8 R W 5 0 c n k g V H l w Z T 0 i R m l s b E V u Y W J s Z W Q i I F Z h b H V l P S J s M C I v P j x F b n R y e S B U e X B l P S J G a W x s R X J y b 3 J D b 2 R l I i B W Y W x 1 Z T 0 i c 1 V u a 2 5 v d 2 4 i L z 4 8 R W 5 0 c n k g V H l w Z T 0 i R m l s b E V y c m 9 y Q 2 9 1 b n Q i I F Z h b H V l P S J s M C I v P j x F b n R y e S B U e X B l P S J G a W x s T G F z d F V w Z G F 0 Z W Q i I F Z h b H V l P S J k M j A y N S 0 w M S 0 w M l Q x N T o 1 N z o z O S 4 5 N D E 2 M j M 5 W i I v P j x F b n R y e S B U e X B l P S J G a W x s Q 2 9 s d W 1 u V H l w Z X M i I F Z h b H V l P S J z Q X d Z R C I v P j x F b n R y e S B U e X B l P S J G a W x s Q 2 9 s d W 1 u T m F t Z X M i I F Z h b H V l P S J z W y Z x d W 9 0 O 0 N 1 c 3 R v b W V y X 0 l E J n F 1 b 3 Q 7 L C Z x d W 9 0 O 0 N 1 c 3 R v b W V y X 0 5 h b W U m c X V v d D s s J n F 1 b 3 Q 7 U m V n a W 9 u X 0 l E 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x Z m Y 4 Y j h i M S 0 x N T Z k L T Q 1 Y 2 E t Y T Y z M S 1 i N m N i Y 2 N m M z V j N D c i L z 4 8 R W 5 0 c n k g V H l w Z T 0 i U m V s Y X R p b 2 5 z a G l w S W 5 m b 0 N v b n R h a W 5 l c i I g V m F s d W U 9 I n N 7 J n F 1 b 3 Q 7 Y 2 9 s d W 1 u Q 2 9 1 b n Q m c X V v d D s 6 M y w m c X V v d D t r Z X l D b 2 x 1 b W 5 O Y W 1 l c y Z x d W 9 0 O z p b X S w m c X V v d D t x d W V y e V J l b G F 0 a W 9 u c 2 h p c H M m c X V v d D s 6 W 1 0 s J n F 1 b 3 Q 7 Y 2 9 s d W 1 u S W R l b n R p d G l l c y Z x d W 9 0 O z p b J n F 1 b 3 Q 7 U 2 V j d G l v b j E v Q 3 V z d G 9 t Z X J z L 0 N o Y W 5 n Z W Q g V H l w Z S 5 7 Q 3 V z d G 9 t Z X J f S U Q s M H 0 m c X V v d D s s J n F 1 b 3 Q 7 U 2 V j d G l v b j E v Q 3 V z d G 9 t Z X J z L 0 N o Y W 5 n Z W Q g V H l w Z S 5 7 Q 3 V z d G 9 t Z X J f T m F t Z S w x f S Z x d W 9 0 O y w m c X V v d D t T Z W N 0 a W 9 u M S 9 D d X N 0 b 2 1 l c n M v Q 2 h h b m d l Z C B U e X B l L n t S Z W d p b 2 5 f S U Q s M n 0 m c X V v d D t d L C Z x d W 9 0 O 0 N v b H V t b k N v d W 5 0 J n F 1 b 3 Q 7 O j M s J n F 1 b 3 Q 7 S 2 V 5 Q 2 9 s d W 1 u T m F t Z X M m c X V v d D s 6 W 1 0 s J n F 1 b 3 Q 7 Q 2 9 s d W 1 u S W R l b n R p d G l l c y Z x d W 9 0 O z p b J n F 1 b 3 Q 7 U 2 V j d G l v b j E v Q 3 V z d G 9 t Z X J z L 0 N o Y W 5 n Z W Q g V H l w Z S 5 7 Q 3 V z d G 9 t Z X J f S U Q s M H 0 m c X V v d D s s J n F 1 b 3 Q 7 U 2 V j d G l v b j E v Q 3 V z d G 9 t Z X J z L 0 N o Y W 5 n Z W Q g V H l w Z S 5 7 Q 3 V z d G 9 t Z X J f T m F t Z S w x f S Z x d W 9 0 O y w m c X V v d D t T Z W N 0 a W 9 u M S 9 D d X N 0 b 2 1 l c n M v Q 2 h h b m d l Z C B U e X B l L n t S Z W d p b 2 5 f S U Q s M 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9 y Z G V y c z w v S X R l b V B h d G g + P C 9 J d G V t T G 9 j Y X R p b 2 4 + P F N 0 Y W J s Z U V u d H J p Z X M + P E V u d H J 5 I F R 5 c G U 9 I k F k Z G V k V G 9 E Y X R h T W 9 k Z W w i I F Z h b H V l P S J s M S I v P j x F b n R y e S B U e X B l P S J C d W Z m Z X J O Z X h 0 U m V m c m V z a C I g V m F s d W U 9 I m w x I i 8 + P E V u d H J 5 I F R 5 c G U 9 I k Z p b G x D b 3 V u d C I g V m F s d W U 9 I m w y M D A w I i 8 + P E V u d H J 5 I F R 5 c G U 9 I k Z p b G x F b m F i b G V k I i B W Y W x 1 Z T 0 i b D A i L z 4 8 R W 5 0 c n k g V H l w Z T 0 i R m l s b E V y c m 9 y Q 2 9 k Z S I g V m F s d W U 9 I n N V b m t u b 3 d u I i 8 + P E V u d H J 5 I F R 5 c G U 9 I k Z p b G x F c n J v c k N v d W 5 0 I i B W Y W x 1 Z T 0 i b D A i L z 4 8 R W 5 0 c n k g V H l w Z T 0 i R m l s b E x h c 3 R V c G R h d G V k I i B W Y W x 1 Z T 0 i Z D I w M j U t M D E t M D Z U M T E 6 M T I 6 N T Y u O D Y 0 M j E 3 M 1 o i L z 4 8 R W 5 0 c n k g V H l w Z T 0 i R m l s b E N v b H V t b l R 5 c G V z I i B W Y W x 1 Z T 0 i c 0 F 3 a 0 R B d 0 1 E R V J F U k F R b 0 R B d 1 l E Q m d N Q U J n Q T 0 i L z 4 8 R W 5 0 c n k g V H l w Z T 0 i R m l s b E N v b H V t b k 5 h b W V z I i B W Y W x 1 Z T 0 i c 1 s m c X V v d D t P c m R l c l 9 J R C Z x d W 9 0 O y w m c X V v d D t P c m R l c l 9 E Y X R l J n F 1 b 3 Q 7 L C Z x d W 9 0 O 1 B y b 2 R 1 Y 3 R f S U Q m c X V v d D s s J n F 1 b 3 Q 7 U 2 F s Z X N f U m V w X 0 l E J n F 1 b 3 Q 7 L C Z x d W 9 0 O 1 J l Z 2 l v b l 9 J R C Z x d W 9 0 O y w m c X V v d D t R d W F u d G l 0 e V 9 T b 2 x k J n F 1 b 3 Q 7 L C Z x d W 9 0 O 1 V u a X R f U H J p Y 2 U m c X V v d D s s J n F 1 b 3 Q 7 V G 9 0 Y W x f U 2 F s Z X M m c X V v d D s s J n F 1 b 3 Q 7 U H J v Z m l 0 J n F 1 b 3 Q 7 L C Z x d W 9 0 O 1 J l d H V y b l 9 G b G F n J n F 1 b 3 Q 7 L C Z x d W 9 0 O 1 R p b W U m c X V v d D s s J n F 1 b 3 Q 7 W W V h c i Z x d W 9 0 O y w m c X V v d D t N b 2 5 0 a C Z x d W 9 0 O y w m c X V v d D t E Y X l f b 2 Z f V 2 V l a y Z x d W 9 0 O y w m c X V v d D t I b 3 V y J n F 1 b 3 Q 7 L C Z x d W 9 0 O 0 1 v b n R o I E 5 h b W U m c X V v d D s s J n F 1 b 3 Q 7 V 2 V l a 1 9 E Y X k m c X V v d D s s J n F 1 b 3 Q 7 R G F 5 X 1 B h c n Q m c X V v d D s s J n F 1 b 3 Q 7 U X V h c n R l c i Z x d W 9 0 O y w m c X V v d D t X Z W V r d H l w Z X M 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Q z N G Y 2 M j J j L T I w M G Y t N D F h O C 0 4 M T Q 4 L T I x N G F h Y W E 3 Y j Q 5 M S I v P j x F b n R y e S B U e X B l P S J S Z W x h d G l v b n N o a X B J b m Z v Q 2 9 u d G F p b m V y I i B W Y W x 1 Z T 0 i c 3 s m c X V v d D t j b 2 x 1 b W 5 D b 3 V u d C Z x d W 9 0 O z o y M C w m c X V v d D t r Z X l D b 2 x 1 b W 5 O Y W 1 l c y Z x d W 9 0 O z p b X S w m c X V v d D t x d W V y e V J l b G F 0 a W 9 u c 2 h p c H M m c X V v d D s 6 W 1 0 s J n F 1 b 3 Q 7 Y 2 9 s d W 1 u S W R l b n R p d G l l c y Z x d W 9 0 O z p b J n F 1 b 3 Q 7 U 2 V j d G l v b j E v T 3 J k Z X J z L 0 N o Y W 5 n Z W Q g V H l w Z S 5 7 T 3 J k Z X J f S U Q s M H 0 m c X V v d D s s J n F 1 b 3 Q 7 U 2 V j d G l v b j E v T 3 J k Z X J z L 0 N o Y W 5 n Z W Q g V H l w Z T I u e 0 9 y Z G V y X 0 R h d G U s M X 0 m c X V v d D s s J n F 1 b 3 Q 7 U 2 V j d G l v b j E v T 3 J k Z X J z L 0 N o Y W 5 n Z W Q g V H l w Z S 5 7 U H J v Z H V j d F 9 J R C w y f S Z x d W 9 0 O y w m c X V v d D t T Z W N 0 a W 9 u M S 9 P c m R l c n M v Q 2 h h b m d l Z C B U e X B l L n t T Y W x l c 1 9 S Z X B f S U Q s M 3 0 m c X V v d D s s J n F 1 b 3 Q 7 U 2 V j d G l v b j E v T 3 J k Z X J z L 0 N o Y W 5 n Z W Q g V H l w Z S 5 7 U m V n a W 9 u X 0 l E L D R 9 J n F 1 b 3 Q 7 L C Z x d W 9 0 O 1 N l Y 3 R p b 2 4 x L 0 9 y Z G V y c y 9 D a G F u Z 2 V k I F R 5 c G U u e 1 F 1 Y W 5 0 a X R 5 X 1 N v b G Q s N X 0 m c X V v d D s s J n F 1 b 3 Q 7 U 2 V j d G l v b j E v T 3 J k Z X J z L 0 N o Y W 5 n Z W Q g V H l w Z T E u e 1 V u a X R f U H J p Y 2 U s N n 0 m c X V v d D s s J n F 1 b 3 Q 7 U 2 V j d G l v b j E v T 3 J k Z X J z L 0 N o Y W 5 n Z W Q g V H l w Z T E u e 1 R v d G F s X 1 N h b G V z L D d 9 J n F 1 b 3 Q 7 L C Z x d W 9 0 O 1 N l Y 3 R p b 2 4 x L 0 9 y Z G V y c y 9 D a G F u Z 2 V k I F R 5 c G U x L n t Q c m 9 m a X Q s O H 0 m c X V v d D s s J n F 1 b 3 Q 7 U 2 V j d G l v b j E v T 3 J k Z X J z L 0 N o Y W 5 n Z W Q g V H l w Z S 5 7 U m V 0 d X J u X 0 Z s Y W c s O X 0 m c X V v d D s s J n F 1 b 3 Q 7 U 2 V j d G l v b j E v T 3 J k Z X J z L 0 N o Y W 5 n Z W Q g V H l w Z S 5 7 V G l t Z S w x M H 0 m c X V v d D s s J n F 1 b 3 Q 7 U 2 V j d G l v b j E v T 3 J k Z X J z L 0 N o Y W 5 n Z W Q g V H l w Z S 5 7 W W V h c i w x M X 0 m c X V v d D s s J n F 1 b 3 Q 7 U 2 V j d G l v b j E v T 3 J k Z X J z L 0 N o Y W 5 n Z W Q g V H l w Z S 5 7 T W 9 u d G g s M T J 9 J n F 1 b 3 Q 7 L C Z x d W 9 0 O 1 N l Y 3 R p b 2 4 x L 0 9 y Z G V y c y 9 F e H R y Y W N 0 Z W Q g R m l y c 3 Q g Q 2 h h c m F j d G V y c y 5 7 R G F 5 X 2 9 m X 1 d l Z W s s M T N 9 J n F 1 b 3 Q 7 L C Z x d W 9 0 O 1 N l Y 3 R p b 2 4 x L 0 9 y Z G V y c y 9 D a G F u Z 2 V k I F R 5 c G U u e 0 h v d X I s M T R 9 J n F 1 b 3 Q 7 L C Z x d W 9 0 O 1 N l Y 3 R p b 2 4 x L 0 9 y Z G V y c y 9 F e H R y Y W N 0 Z W Q g R m l y c 3 Q g Q 2 h h c m F j d G V y c z E u e 0 1 v b n R o I E 5 h b W U s M T V 9 J n F 1 b 3 Q 7 L C Z x d W 9 0 O 1 N l Y 3 R p b 2 4 x L 0 9 y Z G V y c y 9 J b n N l c n R l Z C B E Y X k g b 2 Y g V 2 V l a y 5 7 R G F 5 I G 9 m I F d l Z W s s M T Z 9 J n F 1 b 3 Q 7 L C Z x d W 9 0 O 1 N l Y 3 R p b 2 4 x L 0 9 y Z G V y c y 9 B Z G R l Z C B D d X N 0 b 2 0 u e 0 R h e V 9 Q Y X J 0 L D E 3 f S Z x d W 9 0 O y w m c X V v d D t T Z W N 0 a W 9 u M S 9 P c m R l c n M v Q W R k Z W Q g U H J l Z m l 4 L n t R d W F y d G V y L D E 4 f S Z x d W 9 0 O y w m c X V v d D t T Z W N 0 a W 9 u M S 9 P c m R l c n M v Q W R k Z W Q g Q 3 V z d G 9 t M S 5 7 V 2 V l a 3 R 5 c G V z L D E 5 f S Z x d W 9 0 O 1 0 s J n F 1 b 3 Q 7 Q 2 9 s d W 1 u Q 2 9 1 b n Q m c X V v d D s 6 M j A s J n F 1 b 3 Q 7 S 2 V 5 Q 2 9 s d W 1 u T m F t Z X M m c X V v d D s 6 W 1 0 s J n F 1 b 3 Q 7 Q 2 9 s d W 1 u S W R l b n R p d G l l c y Z x d W 9 0 O z p b J n F 1 b 3 Q 7 U 2 V j d G l v b j E v T 3 J k Z X J z L 0 N o Y W 5 n Z W Q g V H l w Z S 5 7 T 3 J k Z X J f S U Q s M H 0 m c X V v d D s s J n F 1 b 3 Q 7 U 2 V j d G l v b j E v T 3 J k Z X J z L 0 N o Y W 5 n Z W Q g V H l w Z T I u e 0 9 y Z G V y X 0 R h d G U s M X 0 m c X V v d D s s J n F 1 b 3 Q 7 U 2 V j d G l v b j E v T 3 J k Z X J z L 0 N o Y W 5 n Z W Q g V H l w Z S 5 7 U H J v Z H V j d F 9 J R C w y f S Z x d W 9 0 O y w m c X V v d D t T Z W N 0 a W 9 u M S 9 P c m R l c n M v Q 2 h h b m d l Z C B U e X B l L n t T Y W x l c 1 9 S Z X B f S U Q s M 3 0 m c X V v d D s s J n F 1 b 3 Q 7 U 2 V j d G l v b j E v T 3 J k Z X J z L 0 N o Y W 5 n Z W Q g V H l w Z S 5 7 U m V n a W 9 u X 0 l E L D R 9 J n F 1 b 3 Q 7 L C Z x d W 9 0 O 1 N l Y 3 R p b 2 4 x L 0 9 y Z G V y c y 9 D a G F u Z 2 V k I F R 5 c G U u e 1 F 1 Y W 5 0 a X R 5 X 1 N v b G Q s N X 0 m c X V v d D s s J n F 1 b 3 Q 7 U 2 V j d G l v b j E v T 3 J k Z X J z L 0 N o Y W 5 n Z W Q g V H l w Z T E u e 1 V u a X R f U H J p Y 2 U s N n 0 m c X V v d D s s J n F 1 b 3 Q 7 U 2 V j d G l v b j E v T 3 J k Z X J z L 0 N o Y W 5 n Z W Q g V H l w Z T E u e 1 R v d G F s X 1 N h b G V z L D d 9 J n F 1 b 3 Q 7 L C Z x d W 9 0 O 1 N l Y 3 R p b 2 4 x L 0 9 y Z G V y c y 9 D a G F u Z 2 V k I F R 5 c G U x L n t Q c m 9 m a X Q s O H 0 m c X V v d D s s J n F 1 b 3 Q 7 U 2 V j d G l v b j E v T 3 J k Z X J z L 0 N o Y W 5 n Z W Q g V H l w Z S 5 7 U m V 0 d X J u X 0 Z s Y W c s O X 0 m c X V v d D s s J n F 1 b 3 Q 7 U 2 V j d G l v b j E v T 3 J k Z X J z L 0 N o Y W 5 n Z W Q g V H l w Z S 5 7 V G l t Z S w x M H 0 m c X V v d D s s J n F 1 b 3 Q 7 U 2 V j d G l v b j E v T 3 J k Z X J z L 0 N o Y W 5 n Z W Q g V H l w Z S 5 7 W W V h c i w x M X 0 m c X V v d D s s J n F 1 b 3 Q 7 U 2 V j d G l v b j E v T 3 J k Z X J z L 0 N o Y W 5 n Z W Q g V H l w Z S 5 7 T W 9 u d G g s M T J 9 J n F 1 b 3 Q 7 L C Z x d W 9 0 O 1 N l Y 3 R p b 2 4 x L 0 9 y Z G V y c y 9 F e H R y Y W N 0 Z W Q g R m l y c 3 Q g Q 2 h h c m F j d G V y c y 5 7 R G F 5 X 2 9 m X 1 d l Z W s s M T N 9 J n F 1 b 3 Q 7 L C Z x d W 9 0 O 1 N l Y 3 R p b 2 4 x L 0 9 y Z G V y c y 9 D a G F u Z 2 V k I F R 5 c G U u e 0 h v d X I s M T R 9 J n F 1 b 3 Q 7 L C Z x d W 9 0 O 1 N l Y 3 R p b 2 4 x L 0 9 y Z G V y c y 9 F e H R y Y W N 0 Z W Q g R m l y c 3 Q g Q 2 h h c m F j d G V y c z E u e 0 1 v b n R o I E 5 h b W U s M T V 9 J n F 1 b 3 Q 7 L C Z x d W 9 0 O 1 N l Y 3 R p b 2 4 x L 0 9 y Z G V y c y 9 J b n N l c n R l Z C B E Y X k g b 2 Y g V 2 V l a y 5 7 R G F 5 I G 9 m I F d l Z W s s M T Z 9 J n F 1 b 3 Q 7 L C Z x d W 9 0 O 1 N l Y 3 R p b 2 4 x L 0 9 y Z G V y c y 9 B Z G R l Z C B D d X N 0 b 2 0 u e 0 R h e V 9 Q Y X J 0 L D E 3 f S Z x d W 9 0 O y w m c X V v d D t T Z W N 0 a W 9 u M S 9 P c m R l c n M v Q W R k Z W Q g U H J l Z m l 4 L n t R d W F y d G V y L D E 4 f S Z x d W 9 0 O y w m c X V v d D t T Z W N 0 a W 9 u M S 9 P c m R l c n M v Q W R k Z W Q g Q 3 V z d G 9 t M S 5 7 V 2 V l a 3 R 5 c G V z L D E 5 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F u Y W x 5 c 2 l z I V B p d m 9 0 V G F i b G U y I i 8 + P C 9 T d G F i b G V F b n R y a W V z P j w v S X R l b T 4 8 S X R l b T 4 8 S X R l b U x v Y 2 F 0 a W 9 u P j x J d G V t V H l w Z T 5 G b 3 J t d W x h P C 9 J d G V t V H l w Z T 4 8 S X R l b V B h d G g + U 2 V j d G l v b j E v U H J v Z H V j d H M 8 L 0 l 0 Z W 1 Q Y X R o P j w v S X R l b U x v Y 2 F 0 a W 9 u P j x T d G F i b G V F b n R y a W V z P j x F b n R y e S B U e X B l P S J B Z G R l Z F R v R G F 0 Y U 1 v Z G V s I i B W Y W x 1 Z T 0 i b D E i L z 4 8 R W 5 0 c n k g V H l w Z T 0 i Q n V m Z m V y T m V 4 d F J l Z n J l c 2 g i I F Z h b H V l P S J s M S I v P j x F b n R y e S B U e X B l P S J G a W x s Q 2 9 1 b n Q i I F Z h b H V l P S J s N S I v P j x F b n R y e S B U e X B l P S J G a W x s R W 5 h Y m x l Z C I g V m F s d W U 9 I m w w I i 8 + P E V u d H J 5 I F R 5 c G U 9 I k Z p b G x F c n J v c k N v Z G U i I F Z h b H V l P S J z V W 5 r b m 9 3 b i I v P j x F b n R y e S B U e X B l P S J G a W x s R X J y b 3 J D b 3 V u d C I g V m F s d W U 9 I m w w I i 8 + P E V u d H J 5 I F R 5 c G U 9 I k Z p b G x M Y X N 0 V X B k Y X R l Z C I g V m F s d W U 9 I m Q y M D I 1 L T A x L T A y V D E 1 O j U 3 O j M 5 L j k 3 M T k 1 M D N a I i 8 + P E V u d H J 5 I F R 5 c G U 9 I k Z p b G x D b 2 x 1 b W 5 U e X B l c y I g V m F s d W U 9 I n N B d 1 l H I i 8 + P E V u d H J 5 I F R 5 c G U 9 I k Z p b G x D b 2 x 1 b W 5 O Y W 1 l c y I g V m F s d W U 9 I n N b J n F 1 b 3 Q 7 U H J v Z H V j d F 9 J R C Z x d W 9 0 O y w m c X V v d D t Q c m 9 k d W N 0 X 0 5 h b W U m c X V v d D s s J n F 1 b 3 Q 7 U H J v Z H V j d F 9 D Y X R l Z 2 9 y e 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T J l M D J l Y j A t M j E 3 Y i 0 0 N T c 4 L W E 0 Z G U t N D g 5 Y 2 Q 3 M D I 2 Z G Y 1 I i 8 + P E V u d H J 5 I F R 5 c G U 9 I l J l b G F 0 a W 9 u c 2 h p c E l u Z m 9 D b 2 5 0 Y W l u Z X I i I F Z h b H V l P S J z e y Z x d W 9 0 O 2 N v b H V t b k N v d W 5 0 J n F 1 b 3 Q 7 O j M s J n F 1 b 3 Q 7 a 2 V 5 Q 2 9 s d W 1 u T m F t Z X M m c X V v d D s 6 W 1 0 s J n F 1 b 3 Q 7 c X V l c n l S Z W x h d G l v b n N o a X B z J n F 1 b 3 Q 7 O l t d L C Z x d W 9 0 O 2 N v b H V t b k l k Z W 5 0 a X R p Z X M m c X V v d D s 6 W y Z x d W 9 0 O 1 N l Y 3 R p b 2 4 x L 1 B y b 2 R 1 Y 3 R z L 0 N o Y W 5 n Z W Q g V H l w Z S 5 7 U H J v Z H V j d F 9 J R C w w f S Z x d W 9 0 O y w m c X V v d D t T Z W N 0 a W 9 u M S 9 Q c m 9 k d W N 0 c y 9 D a G F u Z 2 V k I F R 5 c G U u e 1 B y b 2 R 1 Y 3 R f T m F t Z S w x f S Z x d W 9 0 O y w m c X V v d D t T Z W N 0 a W 9 u M S 9 Q c m 9 k d W N 0 c y 9 D a G F u Z 2 V k I F R 5 c G U u e 1 B y b 2 R 1 Y 3 R f Q 2 F 0 Z W d v c n k s M n 0 m c X V v d D t d L C Z x d W 9 0 O 0 N v b H V t b k N v d W 5 0 J n F 1 b 3 Q 7 O j M s J n F 1 b 3 Q 7 S 2 V 5 Q 2 9 s d W 1 u T m F t Z X M m c X V v d D s 6 W 1 0 s J n F 1 b 3 Q 7 Q 2 9 s d W 1 u S W R l b n R p d G l l c y Z x d W 9 0 O z p b J n F 1 b 3 Q 7 U 2 V j d G l v b j E v U H J v Z H V j d H M v Q 2 h h b m d l Z C B U e X B l L n t Q c m 9 k d W N 0 X 0 l E L D B 9 J n F 1 b 3 Q 7 L C Z x d W 9 0 O 1 N l Y 3 R p b 2 4 x L 1 B y b 2 R 1 Y 3 R z L 0 N o Y W 5 n Z W Q g V H l w Z S 5 7 U H J v Z H V j d F 9 O Y W 1 l L D F 9 J n F 1 b 3 Q 7 L C Z x d W 9 0 O 1 N l Y 3 R p b 2 4 x L 1 B y b 2 R 1 Y 3 R z L 0 N o Y W 5 n Z W Q g V H l w Z S 5 7 U H J v Z H V j d F 9 D Y X R l Z 2 9 y e S w y 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A g J m F t c D s g Q y B B b m F s e X N p c y F Q a X Z v d F R h Y m x l M S I v P j w v U 3 R h Y m x l R W 5 0 c m l l c z 4 8 L 0 l 0 Z W 0 + P E l 0 Z W 0 + P E l 0 Z W 1 M b 2 N h d G l v b j 4 8 S X R l b V R 5 c G U + R m 9 y b X V s Y T w v S X R l b V R 5 c G U + P E l 0 Z W 1 Q Y X R o P l N l Y 3 R p b 2 4 x L 1 J l Z 2 l v b n M 8 L 0 l 0 Z W 1 Q Y X R o P j w v S X R l b U x v Y 2 F 0 a W 9 u P j x T d G F i b G V F b n R y a W V z P j x F b n R y e S B U e X B l P S J B Z G R l Z F R v R G F 0 Y U 1 v Z G V s I i B W Y W x 1 Z T 0 i b D E i L z 4 8 R W 5 0 c n k g V H l w Z T 0 i Q n V m Z m V y T m V 4 d F J l Z n J l c 2 g i I F Z h b H V l P S J s M S I v P j x F b n R y e S B U e X B l P S J G a W x s Q 2 9 1 b n Q i I F Z h b H V l P S J s N S I v P j x F b n R y e S B U e X B l P S J G a W x s R W 5 h Y m x l Z C I g V m F s d W U 9 I m w w I i 8 + P E V u d H J 5 I F R 5 c G U 9 I k Z p b G x F c n J v c k N v Z G U i I F Z h b H V l P S J z V W 5 r b m 9 3 b i I v P j x F b n R y e S B U e X B l P S J G a W x s R X J y b 3 J D b 3 V u d C I g V m F s d W U 9 I m w w I i 8 + P E V u d H J 5 I F R 5 c G U 9 I k Z p b G x M Y X N 0 V X B k Y X R l Z C I g V m F s d W U 9 I m Q y M D I 1 L T A x L T A y V D E 1 O j U 3 O j M 5 L j k 4 M j A y N D Z a I i 8 + P E V u d H J 5 I F R 5 c G U 9 I k Z p b G x D b 2 x 1 b W 5 U e X B l c y I g V m F s d W U 9 I n N B d 1 k 9 I i 8 + P E V u d H J 5 I F R 5 c G U 9 I k Z p b G x D b 2 x 1 b W 5 O Y W 1 l c y I g V m F s d W U 9 I n N b J n F 1 b 3 Q 7 U m V n a W 9 u X 0 l E J n F 1 b 3 Q 7 L C Z x d W 9 0 O 1 J l Z 2 l v b l 9 O 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1 Z G Q 2 N D M z Y y 0 3 O G U 3 L T Q 5 Y j g t Y W Y 1 M S 1 j M T U 2 M W F j Y j k 1 N T E i L z 4 8 R W 5 0 c n k g V H l w Z T 0 i U m V s Y X R p b 2 5 z a G l w S W 5 m b 0 N v b n R h a W 5 l c i I g V m F s d W U 9 I n N 7 J n F 1 b 3 Q 7 Y 2 9 s d W 1 u Q 2 9 1 b n Q m c X V v d D s 6 M i w m c X V v d D t r Z X l D b 2 x 1 b W 5 O Y W 1 l c y Z x d W 9 0 O z p b X S w m c X V v d D t x d W V y e V J l b G F 0 a W 9 u c 2 h p c H M m c X V v d D s 6 W 1 0 s J n F 1 b 3 Q 7 Y 2 9 s d W 1 u S W R l b n R p d G l l c y Z x d W 9 0 O z p b J n F 1 b 3 Q 7 U 2 V j d G l v b j E v U m V n a W 9 u c y 9 D a G F u Z 2 V k I F R 5 c G U u e 1 J l Z 2 l v b l 9 J R C w w f S Z x d W 9 0 O y w m c X V v d D t T Z W N 0 a W 9 u M S 9 S Z W d p b 2 5 z L 0 N o Y W 5 n Z W Q g V H l w Z S 5 7 U m V n a W 9 u X 0 5 h b W U s M X 0 m c X V v d D t d L C Z x d W 9 0 O 0 N v b H V t b k N v d W 5 0 J n F 1 b 3 Q 7 O j I s J n F 1 b 3 Q 7 S 2 V 5 Q 2 9 s d W 1 u T m F t Z X M m c X V v d D s 6 W 1 0 s J n F 1 b 3 Q 7 Q 2 9 s d W 1 u S W R l b n R p d G l l c y Z x d W 9 0 O z p b J n F 1 b 3 Q 7 U 2 V j d G l v b j E v U m V n a W 9 u c y 9 D a G F u Z 2 V k I F R 5 c G U u e 1 J l Z 2 l v b l 9 J R C w w f S Z x d W 9 0 O y w m c X V v d D t T Z W N 0 a W 9 u M S 9 S Z W d p b 2 5 z L 0 N o Y W 5 n Z W Q g V H l w Z S 5 7 U m V n a W 9 u X 0 5 h b W U s M 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N h b G V z X 1 J l c H M 8 L 0 l 0 Z W 1 Q Y X R o P j w v S X R l b U x v Y 2 F 0 a W 9 u P j x T d G F i b G V F b n R y a W V z P j x F b n R y e S B U e X B l P S J B Z G R l Z F R v R G F 0 Y U 1 v Z G V s I i B W Y W x 1 Z T 0 i b D E i L z 4 8 R W 5 0 c n k g V H l w Z T 0 i Q n V m Z m V y T m V 4 d F J l Z n J l c 2 g i I F Z h b H V l P S J s M S I v P j x F b n R y e S B U e X B l P S J G a W x s Q 2 9 1 b n Q i I F Z h b H V l P S J s N S I v P j x F b n R y e S B U e X B l P S J G a W x s R W 5 h Y m x l Z C I g V m F s d W U 9 I m w w I i 8 + P E V u d H J 5 I F R 5 c G U 9 I k Z p b G x F c n J v c k N v Z G U i I F Z h b H V l P S J z V W 5 r b m 9 3 b i I v P j x F b n R y e S B U e X B l P S J G a W x s R X J y b 3 J D b 3 V u d C I g V m F s d W U 9 I m w w I i 8 + P E V u d H J 5 I F R 5 c G U 9 I k Z p b G x M Y X N 0 V X B k Y X R l Z C I g V m F s d W U 9 I m Q y M D I 1 L T A x L T A y V D E 1 O j U 3 O j Q w L j A w M D E 5 M T R a I i 8 + P E V u d H J 5 I F R 5 c G U 9 I k Z p b G x D b 2 x 1 b W 5 U e X B l c y I g V m F s d W U 9 I n N B d 1 l E I i 8 + P E V u d H J 5 I F R 5 c G U 9 I k Z p b G x D b 2 x 1 b W 5 O Y W 1 l c y I g V m F s d W U 9 I n N b J n F 1 b 3 Q 7 U 2 F s Z X N f U m V w X 0 l E J n F 1 b 3 Q 7 L C Z x d W 9 0 O 1 N h b G V z X 1 J l c F 9 O Y W 1 l J n F 1 b 3 Q 7 L C Z x d W 9 0 O 0 h p c m V f R G F 0 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D B k O D I 3 N j E t Z W Q 5 N S 0 0 Z T c 3 L W F k Z j Q t M m R j O G E 5 O T N l Z D g 2 I i 8 + P E V u d H J 5 I F R 5 c G U 9 I l J l b G F 0 a W 9 u c 2 h p c E l u Z m 9 D b 2 5 0 Y W l u Z X I i I F Z h b H V l P S J z e y Z x d W 9 0 O 2 N v b H V t b k N v d W 5 0 J n F 1 b 3 Q 7 O j M s J n F 1 b 3 Q 7 a 2 V 5 Q 2 9 s d W 1 u T m F t Z X M m c X V v d D s 6 W 1 0 s J n F 1 b 3 Q 7 c X V l c n l S Z W x h d G l v b n N o a X B z J n F 1 b 3 Q 7 O l t d L C Z x d W 9 0 O 2 N v b H V t b k l k Z W 5 0 a X R p Z X M m c X V v d D s 6 W y Z x d W 9 0 O 1 N l Y 3 R p b 2 4 x L 1 N h b G V z X 1 J l c H M v Q 2 h h b m d l Z C B U e X B l L n t T Y W x l c 1 9 S Z X B f S U Q s M H 0 m c X V v d D s s J n F 1 b 3 Q 7 U 2 V j d G l v b j E v U 2 F s Z X N f U m V w c y 9 D a G F u Z 2 V k I F R 5 c G U u e 1 N h b G V z X 1 J l c F 9 O Y W 1 l L D F 9 J n F 1 b 3 Q 7 L C Z x d W 9 0 O 1 N l Y 3 R p b 2 4 x L 1 N h b G V z X 1 J l c H M v Q 2 h h b m d l Z C B U e X B l L n t I a X J l X 0 R h d G U s M n 0 m c X V v d D t d L C Z x d W 9 0 O 0 N v b H V t b k N v d W 5 0 J n F 1 b 3 Q 7 O j M s J n F 1 b 3 Q 7 S 2 V 5 Q 2 9 s d W 1 u T m F t Z X M m c X V v d D s 6 W 1 0 s J n F 1 b 3 Q 7 Q 2 9 s d W 1 u S W R l b n R p d G l l c y Z x d W 9 0 O z p b J n F 1 b 3 Q 7 U 2 V j d G l v b j E v U 2 F s Z X N f U m V w c y 9 D a G F u Z 2 V k I F R 5 c G U u e 1 N h b G V z X 1 J l c F 9 J R C w w f S Z x d W 9 0 O y w m c X V v d D t T Z W N 0 a W 9 u M S 9 T Y W x l c 1 9 S Z X B z L 0 N o Y W 5 n Z W Q g V H l w Z S 5 7 U 2 F s Z X N f U m V w X 0 5 h b W U s M X 0 m c X V v d D s s J n F 1 b 3 Q 7 U 2 V j d G l v b j E v U 2 F s Z X N f U m V w c y 9 D a G F u Z 2 V k I F R 5 c G U u e 0 h p c m V f R G F 0 Z S w 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Q W x s J T I w T W V h c 3 V y Z X M 8 L 0 l 0 Z W 1 Q Y X R o P j w v S X R l b U x v Y 2 F 0 a W 9 u P j x T d G F i b G V F b n R y a W V z P j x F b n R y e S B U e X B l P S J B Z G R l Z F R v R G F 0 Y U 1 v Z G V s I i B W Y W x 1 Z T 0 i b D E i L z 4 8 R W 5 0 c n k g V H l w Z T 0 i Q n V m Z m V y T m V 4 d F J l Z n J l c 2 g i I F Z h b H V l P S J s M S I v P j x F b n R y e S B U e X B l P S J G a W x s Q 2 9 1 b n Q i I F Z h b H V l P S J s M S I v P j x F b n R y e S B U e X B l P S J G a W x s R W 5 h Y m x l Z C I g V m F s d W U 9 I m w w I i 8 + P E V u d H J 5 I F R 5 c G U 9 I k Z p b G x F c n J v c k N v Z G U i I F Z h b H V l P S J z V W 5 r b m 9 3 b i I v P j x F b n R y e S B U e X B l P S J G a W x s R X J y b 3 J D b 3 V u d C I g V m F s d W U 9 I m w w I i 8 + P E V u d H J 5 I F R 5 c G U 9 I k Z p b G x M Y X N 0 V X B k Y X R l Z C I g V m F s d W U 9 I m Q y M D I 1 L T A x L T A y V D E 3 O j U w O j Q 5 L j k y N j c 4 M z d a I i 8 + P E V u d H J 5 I F R 5 c G U 9 I k Z p b G x D b 2 x 1 b W 5 U e X B l c y I g V m F s d W U 9 I n N C Z z 0 9 I i 8 + P E V u d H J 5 I F R 5 c G U 9 I k Z p b G x D b 2 x 1 b W 5 O Y W 1 l c y I g V m F s d W U 9 I n N b J n F 1 b 3 Q 7 Q W x s I E 1 l Y X N 1 c m V 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x N z Y 3 M j Y 3 Z C 1 k M j Q 1 L T Q y M z Q t O D J i N C 1 k Y j B h Z T E 0 N z J l Y m U i L z 4 8 R W 5 0 c n k g V H l w Z T 0 i U m V s Y X R p b 2 5 z a G l w S W 5 m b 0 N v b n R h a W 5 l c i I g V m F s d W U 9 I n N 7 J n F 1 b 3 Q 7 Y 2 9 s d W 1 u Q 2 9 1 b n Q m c X V v d D s 6 M S w m c X V v d D t r Z X l D b 2 x 1 b W 5 O Y W 1 l c y Z x d W 9 0 O z p b X S w m c X V v d D t x d W V y e V J l b G F 0 a W 9 u c 2 h p c H M m c X V v d D s 6 W 1 0 s J n F 1 b 3 Q 7 Y 2 9 s d W 1 u S W R l b n R p d G l l c y Z x d W 9 0 O z p b J n F 1 b 3 Q 7 U 2 V j d G l v b j E v Q W x s I E 1 l Y X N 1 c m V z L 0 F 1 d G 9 S Z W 1 v d m V k Q 2 9 s d W 1 u c z E u e 0 F s b C B N Z W F z d X J l c y w w f S Z x d W 9 0 O 1 0 s J n F 1 b 3 Q 7 Q 2 9 s d W 1 u Q 2 9 1 b n Q m c X V v d D s 6 M S w m c X V v d D t L Z X l D b 2 x 1 b W 5 O Y W 1 l c y Z x d W 9 0 O z p b X S w m c X V v d D t D b 2 x 1 b W 5 J Z G V u d G l 0 a W V z J n F 1 b 3 Q 7 O l s m c X V v d D t T Z W N 0 a W 9 u M S 9 B b G w g T W V h c 3 V y Z X M v Q X V 0 b 1 J l b W 9 2 Z W R D b 2 x 1 b W 5 z M S 5 7 Q W x s I E 1 l Y X N 1 c m V z L D B 9 J n F 1 b 3 Q 7 X S w m c X V v d D t S Z W x h d G l v b n N o a X B J b m Z v J n F 1 b 3 Q 7 O l t d f S I v P j x F b n R y e S B U e X B l P S J S Z X N 1 b H R U e X B l I i B W Y W x 1 Z T 0 i c 1 R l e H Q i L z 4 8 R W 5 0 c n k g V H l w Z T 0 i T m F 2 a W d h d G l v b l N 0 Z X B O Y W 1 l I i B W Y W x 1 Z T 0 i c 0 5 h d m l n Y X R p b 2 4 i L z 4 8 R W 5 0 c n k g V H l w Z T 0 i R m l s b E 9 i a m V j d F R 5 c G U i I F Z h b H V l P S J z U G l 2 b 3 R U Y W J s Z S I v P j x F b n R y e S B U e X B l P S J O Y W 1 l V X B k Y X R l Z E F m d G V y R m l s b C I g V m F s d W U 9 I m w w I i 8 + P E V u d H J 5 I F R 5 c G U 9 I l B p d m 9 0 T 2 J q Z W N 0 T m F t Z S I g V m F s d W U 9 I n N B b m F s e X N p c y F Q a X Z v d F R h Y m x l M i I v P j w v U 3 R h Y m x l R W 5 0 c m l l c z 4 8 L 0 l 0 Z W 0 + P E l 0 Z W 0 + P E l 0 Z W 1 M b 2 N h d G l v b j 4 8 S X R l b V R 5 c G U + R m 9 y b X V s Y T w v S X R l b V R 5 c G U + P E l 0 Z W 1 Q Y X R o P l N l Y 3 R p b 2 4 x L 0 N 1 c 3 R v b W V y c y 9 T b 3 V y Y 2 U 8 L 0 l 0 Z W 1 Q Y X R o P j w v S X R l b U x v Y 2 F 0 a W 9 u P j x T d G F i b G V F b n R y a W V z L z 4 8 L 0 l 0 Z W 0 + P E l 0 Z W 0 + P E l 0 Z W 1 M b 2 N h d G l v b j 4 8 S X R l b V R 5 c G U + R m 9 y b X V s Y T w v S X R l b V R 5 c G U + P E l 0 Z W 1 Q Y X R o P l N l Y 3 R p b 2 4 x L 0 N 1 c 3 R v b W V y c y 9 D d X N 0 b 2 1 l c n N f U 2 h l Z X Q 8 L 0 l 0 Z W 1 Q Y X R o P j w v S X R l b U x v Y 2 F 0 a W 9 u P j x T d G F i b G V F b n R y a W V z L z 4 8 L 0 l 0 Z W 0 + P E l 0 Z W 0 + P E l 0 Z W 1 M b 2 N h d G l v b j 4 8 S X R l b V R 5 c G U + R m 9 y b X V s Y T w v S X R l b V R 5 c G U + P E l 0 Z W 1 Q Y X R o P l N l Y 3 R p b 2 4 x L 0 N 1 c 3 R v b W V y c y 9 Q c m 9 t b 3 R l Z C U y M E h l Y W R l c n M 8 L 0 l 0 Z W 1 Q Y X R o P j w v S X R l b U x v Y 2 F 0 a W 9 u P j x T d G F i b G V F b n R y a W V z L z 4 8 L 0 l 0 Z W 0 + P E l 0 Z W 0 + P E l 0 Z W 1 M b 2 N h d G l v b j 4 8 S X R l b V R 5 c G U + R m 9 y b X V s Y T w v S X R l b V R 5 c G U + P E l 0 Z W 1 Q Y X R o P l N l Y 3 R p b 2 4 x L 0 N 1 c 3 R v b W V y c y 9 D a G F u Z 2 V k J T I w V H l w Z T w v S X R l b V B h d G g + P C 9 J d G V t T G 9 j Y X R p b 2 4 + P F N 0 Y W J s Z U V u d H J p Z X M v P j w v S X R l b T 4 8 S X R l b T 4 8 S X R l b U x v Y 2 F 0 a W 9 u P j x J d G V t V H l w Z T 5 G b 3 J t d W x h P C 9 J d G V t V H l w Z T 4 8 S X R l b V B h d G g + U 2 V j d G l v b j E v T 3 J k Z X J z L 1 N v d X J j Z T w v S X R l b V B h d G g + P C 9 J d G V t T G 9 j Y X R p b 2 4 + P F N 0 Y W J s Z U V u d H J p Z X M v P j w v S X R l b T 4 8 S X R l b T 4 8 S X R l b U x v Y 2 F 0 a W 9 u P j x J d G V t V H l w Z T 5 G b 3 J t d W x h P C 9 J d G V t V H l w Z T 4 8 S X R l b V B h d G g + U 2 V j d G l v b j E v T 3 J k Z X J z L 0 9 y Z G V y c 1 9 T a G V l d D w v S X R l b V B h d G g + P C 9 J d G V t T G 9 j Y X R p b 2 4 + P F N 0 Y W J s Z U V u d H J p Z X M v P j w v S X R l b T 4 8 S X R l b T 4 8 S X R l b U x v Y 2 F 0 a W 9 u P j x J d G V t V H l w Z T 5 G b 3 J t d W x h P C 9 J d G V t V H l w Z T 4 8 S X R l b V B h d G g + U 2 V j d G l v b j E v T 3 J k Z X J z L 1 B y b 2 1 v d G V k J T I w S G V h Z G V y c z w v S X R l b V B h d G g + P C 9 J d G V t T G 9 j Y X R p b 2 4 + P F N 0 Y W J s Z U V u d H J p Z X M v P j w v S X R l b T 4 8 S X R l b T 4 8 S X R l b U x v Y 2 F 0 a W 9 u P j x J d G V t V H l w Z T 5 G b 3 J t d W x h P C 9 J d G V t V H l w Z T 4 8 S X R l b V B h d G g + U 2 V j d G l v b j E v T 3 J k Z X J z L 0 N o Y W 5 n Z W Q l M j B U e X B l P C 9 J d G V t U G F 0 a D 4 8 L 0 l 0 Z W 1 M b 2 N h d G l v b j 4 8 U 3 R h Y m x l R W 5 0 c m l l c y 8 + P C 9 J d G V t P j x J d G V t P j x J d G V t T G 9 j Y X R p b 2 4 + P E l 0 Z W 1 U e X B l P k Z v c m 1 1 b G E 8 L 0 l 0 Z W 1 U e X B l P j x J d G V t U G F 0 a D 5 T Z W N 0 a W 9 u M S 9 Q c m 9 k d W N 0 c y 9 T b 3 V y Y 2 U 8 L 0 l 0 Z W 1 Q Y X R o P j w v S X R l b U x v Y 2 F 0 a W 9 u P j x T d G F i b G V F b n R y a W V z L z 4 8 L 0 l 0 Z W 0 + P E l 0 Z W 0 + P E l 0 Z W 1 M b 2 N h d G l v b j 4 8 S X R l b V R 5 c G U + R m 9 y b X V s Y T w v S X R l b V R 5 c G U + P E l 0 Z W 1 Q Y X R o P l N l Y 3 R p b 2 4 x L 1 B y b 2 R 1 Y 3 R z L 1 B y b 2 R 1 Y 3 R z X 1 N o Z W V 0 P C 9 J d G V t U G F 0 a D 4 8 L 0 l 0 Z W 1 M b 2 N h d G l v b j 4 8 U 3 R h Y m x l R W 5 0 c m l l c y 8 + P C 9 J d G V t P j x J d G V t P j x J d G V t T G 9 j Y X R p b 2 4 + P E l 0 Z W 1 U e X B l P k Z v c m 1 1 b G E 8 L 0 l 0 Z W 1 U e X B l P j x J d G V t U G F 0 a D 5 T Z W N 0 a W 9 u M S 9 Q c m 9 k d W N 0 c y 9 Q c m 9 t b 3 R l Z C U y M E h l Y W R l c n M 8 L 0 l 0 Z W 1 Q Y X R o P j w v S X R l b U x v Y 2 F 0 a W 9 u P j x T d G F i b G V F b n R y a W V z L z 4 8 L 0 l 0 Z W 0 + P E l 0 Z W 0 + P E l 0 Z W 1 M b 2 N h d G l v b j 4 8 S X R l b V R 5 c G U + R m 9 y b X V s Y T w v S X R l b V R 5 c G U + P E l 0 Z W 1 Q Y X R o P l N l Y 3 R p b 2 4 x L 1 B y b 2 R 1 Y 3 R z L 0 N o Y W 5 n Z W Q l M j B U e X B l P C 9 J d G V t U G F 0 a D 4 8 L 0 l 0 Z W 1 M b 2 N h d G l v b j 4 8 U 3 R h Y m x l R W 5 0 c m l l c y 8 + P C 9 J d G V t P j x J d G V t P j x J d G V t T G 9 j Y X R p b 2 4 + P E l 0 Z W 1 U e X B l P k Z v c m 1 1 b G E 8 L 0 l 0 Z W 1 U e X B l P j x J d G V t U G F 0 a D 5 T Z W N 0 a W 9 u M S 9 S Z W d p b 2 5 z L 1 N v d X J j Z T w v S X R l b V B h d G g + P C 9 J d G V t T G 9 j Y X R p b 2 4 + P F N 0 Y W J s Z U V u d H J p Z X M v P j w v S X R l b T 4 8 S X R l b T 4 8 S X R l b U x v Y 2 F 0 a W 9 u P j x J d G V t V H l w Z T 5 G b 3 J t d W x h P C 9 J d G V t V H l w Z T 4 8 S X R l b V B h d G g + U 2 V j d G l v b j E v U m V n a W 9 u c y 9 S Z W d p b 2 5 z X 1 N o Z W V 0 P C 9 J d G V t U G F 0 a D 4 8 L 0 l 0 Z W 1 M b 2 N h d G l v b j 4 8 U 3 R h Y m x l R W 5 0 c m l l c y 8 + P C 9 J d G V t P j x J d G V t P j x J d G V t T G 9 j Y X R p b 2 4 + P E l 0 Z W 1 U e X B l P k Z v c m 1 1 b G E 8 L 0 l 0 Z W 1 U e X B l P j x J d G V t U G F 0 a D 5 T Z W N 0 a W 9 u M S 9 S Z W d p b 2 5 z L 1 B y b 2 1 v d G V k J T I w S G V h Z G V y c z w v S X R l b V B h d G g + P C 9 J d G V t T G 9 j Y X R p b 2 4 + P F N 0 Y W J s Z U V u d H J p Z X M v P j w v S X R l b T 4 8 S X R l b T 4 8 S X R l b U x v Y 2 F 0 a W 9 u P j x J d G V t V H l w Z T 5 G b 3 J t d W x h P C 9 J d G V t V H l w Z T 4 8 S X R l b V B h d G g + U 2 V j d G l v b j E v U m V n a W 9 u c y 9 D a G F u Z 2 V k J T I w V H l w Z T w v S X R l b V B h d G g + P C 9 J d G V t T G 9 j Y X R p b 2 4 + P F N 0 Y W J s Z U V u d H J p Z X M v P j w v S X R l b T 4 8 S X R l b T 4 8 S X R l b U x v Y 2 F 0 a W 9 u P j x J d G V t V H l w Z T 5 G b 3 J t d W x h P C 9 J d G V t V H l w Z T 4 8 S X R l b V B h d G g + U 2 V j d G l v b j E v U 2 F s Z X N f U m V w c y 9 T b 3 V y Y 2 U 8 L 0 l 0 Z W 1 Q Y X R o P j w v S X R l b U x v Y 2 F 0 a W 9 u P j x T d G F i b G V F b n R y a W V z L z 4 8 L 0 l 0 Z W 0 + P E l 0 Z W 0 + P E l 0 Z W 1 M b 2 N h d G l v b j 4 8 S X R l b V R 5 c G U + R m 9 y b X V s Y T w v S X R l b V R 5 c G U + P E l 0 Z W 1 Q Y X R o P l N l Y 3 R p b 2 4 x L 1 N h b G V z X 1 J l c H M v U 2 F s Z X N f U m V w c 1 9 T a G V l d D w v S X R l b V B h d G g + P C 9 J d G V t T G 9 j Y X R p b 2 4 + P F N 0 Y W J s Z U V u d H J p Z X M v P j w v S X R l b T 4 8 S X R l b T 4 8 S X R l b U x v Y 2 F 0 a W 9 u P j x J d G V t V H l w Z T 5 G b 3 J t d W x h P C 9 J d G V t V H l w Z T 4 8 S X R l b V B h d G g + U 2 V j d G l v b j E v U 2 F s Z X N f U m V w c y 9 Q c m 9 t b 3 R l Z C U y M E h l Y W R l c n M 8 L 0 l 0 Z W 1 Q Y X R o P j w v S X R l b U x v Y 2 F 0 a W 9 u P j x T d G F i b G V F b n R y a W V z L z 4 8 L 0 l 0 Z W 0 + P E l 0 Z W 0 + P E l 0 Z W 1 M b 2 N h d G l v b j 4 8 S X R l b V R 5 c G U + R m 9 y b X V s Y T w v S X R l b V R 5 c G U + P E l 0 Z W 1 Q Y X R o P l N l Y 3 R p b 2 4 x L 1 N h b G V z X 1 J l c H M v Q 2 h h b m d l Z C U y M F R 5 c G U 8 L 0 l 0 Z W 1 Q Y X R o P j w v S X R l b U x v Y 2 F 0 a W 9 u P j x T d G F i b G V F b n R y a W V z L z 4 8 L 0 l 0 Z W 0 + P E l 0 Z W 0 + P E l 0 Z W 1 M b 2 N h d G l v b j 4 8 S X R l b V R 5 c G U + R m 9 y b X V s Y T w v S X R l b V R 5 c G U + P E l 0 Z W 1 Q Y X R o P l N l Y 3 R p b 2 4 x L 0 N 1 c 3 R v b W V y c y 9 G a W x 0 Z X J l Z C U y M F J v d 3 M 8 L 0 l 0 Z W 1 Q Y X R o P j w v S X R l b U x v Y 2 F 0 a W 9 u P j x T d G F i b G V F b n R y a W V z L z 4 8 L 0 l 0 Z W 0 + P E l 0 Z W 0 + P E l 0 Z W 1 M b 2 N h d G l v b j 4 8 S X R l b V R 5 c G U + R m 9 y b X V s Y T w v S X R l b V R 5 c G U + P E l 0 Z W 1 Q Y X R o P l N l Y 3 R p b 2 4 x L 0 9 y Z G V y c y 9 S Z W 1 v d m V k J T I w Q 2 9 s d W 1 u c z w v S X R l b V B h d G g + P C 9 J d G V t T G 9 j Y X R p b 2 4 + P F N 0 Y W J s Z U V u d H J p Z X M v P j w v S X R l b T 4 8 S X R l b T 4 8 S X R l b U x v Y 2 F 0 a W 9 u P j x J d G V t V H l w Z T 5 G b 3 J t d W x h P C 9 J d G V t V H l w Z T 4 8 S X R l b V B h d G g + U 2 V j d G l v b j E v T 3 J k Z X J z L 0 N o Y W 5 n Z W Q l M j B U e X B l M T w v S X R l b V B h d G g + P C 9 J d G V t T G 9 j Y X R p b 2 4 + P F N 0 Y W J s Z U V u d H J p Z X M v P j w v S X R l b T 4 8 S X R l b T 4 8 S X R l b U x v Y 2 F 0 a W 9 u P j x J d G V t V H l w Z T 5 G b 3 J t d W x h P C 9 J d G V t V H l w Z T 4 8 S X R l b V B h d G g + U 2 V j d G l v b j E v U H J v Z H V j d H M v R m l s d G V y Z W Q l M j B S b 3 d z P C 9 J d G V t U G F 0 a D 4 8 L 0 l 0 Z W 1 M b 2 N h d G l v b j 4 8 U 3 R h Y m x l R W 5 0 c m l l c y 8 + P C 9 J d G V t P j x J d G V t P j x J d G V t T G 9 j Y X R p b 2 4 + P E l 0 Z W 1 U e X B l P k Z v c m 1 1 b G E 8 L 0 l 0 Z W 1 U e X B l P j x J d G V t U G F 0 a D 5 T Z W N 0 a W 9 u M S 9 S Z W d p b 2 5 z L 0 Z p b H R l c m V k J T I w U m 9 3 c z w v S X R l b V B h d G g + P C 9 J d G V t T G 9 j Y X R p b 2 4 + P F N 0 Y W J s Z U V u d H J p Z X M v P j w v S X R l b T 4 8 S X R l b T 4 8 S X R l b U x v Y 2 F 0 a W 9 u P j x J d G V t V H l w Z T 5 G b 3 J t d W x h P C 9 J d G V t V H l w Z T 4 8 S X R l b V B h d G g + U 2 V j d G l v b j E v U 2 F s Z X N f U m V w c y 9 G a W x 0 Z X J l Z C U y M F J v d 3 M 8 L 0 l 0 Z W 1 Q Y X R o P j w v S X R l b U x v Y 2 F 0 a W 9 u P j x T d G F i b G V F b n R y a W V z L z 4 8 L 0 l 0 Z W 0 + P E l 0 Z W 0 + P E l 0 Z W 1 M b 2 N h d G l v b j 4 8 S X R l b V R 5 c G U + R m 9 y b X V s Y T w v S X R l b V R 5 c G U + P E l 0 Z W 1 Q Y X R o P l N l Y 3 R p b 2 4 x L 0 9 y Z G V y c y 9 F e H R y Y W N 0 Z W Q l M j B G a X J z d C U y M E N o Y X J h Y 3 R l c n M 8 L 0 l 0 Z W 1 Q Y X R o P j w v S X R l b U x v Y 2 F 0 a W 9 u P j x T d G F i b G V F b n R y a W V z L z 4 8 L 0 l 0 Z W 0 + P E l 0 Z W 0 + P E l 0 Z W 1 M b 2 N h d G l v b j 4 8 S X R l b V R 5 c G U + R m 9 y b X V s Y T w v S X R l b V R 5 c G U + P E l 0 Z W 1 Q Y X R o P l N l Y 3 R p b 2 4 x L 0 9 y Z G V y c y 9 D a G F u Z 2 V k J T I w V H l w Z T I 8 L 0 l 0 Z W 1 Q Y X R o P j w v S X R l b U x v Y 2 F 0 a W 9 u P j x T d G F i b G V F b n R y a W V z L z 4 8 L 0 l 0 Z W 0 + P E l 0 Z W 0 + P E l 0 Z W 1 M b 2 N h d G l v b j 4 8 S X R l b V R 5 c G U + R m 9 y b X V s Y T w v S X R l b V R 5 c G U + P E l 0 Z W 1 Q Y X R o P l N l Y 3 R p b 2 4 x L 0 9 y Z G V y c y 9 J b n N l c n R l Z C U y M E 1 v b n R o J T I w T m F t Z T w v S X R l b V B h d G g + P C 9 J d G V t T G 9 j Y X R p b 2 4 + P F N 0 Y W J s Z U V u d H J p Z X M v P j w v S X R l b T 4 8 S X R l b T 4 8 S X R l b U x v Y 2 F 0 a W 9 u P j x J d G V t V H l w Z T 5 G b 3 J t d W x h P C 9 J d G V t V H l w Z T 4 8 S X R l b V B h d G g + U 2 V j d G l v b j E v T 3 J k Z X J z L 0 V 4 d H J h Y 3 R l Z C U y M E Z p c n N 0 J T I w Q 2 h h c m F j d G V y c z E 8 L 0 l 0 Z W 1 Q Y X R o P j w v S X R l b U x v Y 2 F 0 a W 9 u P j x T d G F i b G V F b n R y a W V z L z 4 8 L 0 l 0 Z W 0 + P E l 0 Z W 0 + P E l 0 Z W 1 M b 2 N h d G l v b j 4 8 S X R l b V R 5 c G U + R m 9 y b X V s Y T w v S X R l b V R 5 c G U + P E l 0 Z W 1 Q Y X R o P l N l Y 3 R p b 2 4 x L 0 F s b C U y M E 1 l Y X N 1 c m V z L 1 N v d X J j Z T w v S X R l b V B h d G g + P C 9 J d G V t T G 9 j Y X R p b 2 4 + P F N 0 Y W J s Z U V u d H J p Z X M v P j w v S X R l b T 4 8 S X R l b T 4 8 S X R l b U x v Y 2 F 0 a W 9 u P j x J d G V t V H l w Z T 5 G b 3 J t d W x h P C 9 J d G V t V H l w Z T 4 8 S X R l b V B h d G g + U 2 V j d G l v b j E v T 3 J k Z X J z L 0 l u c 2 V y d G V k J T I w R G F 5 J T I w b 2 Y l M j B X Z W V r P C 9 J d G V t U G F 0 a D 4 8 L 0 l 0 Z W 1 M b 2 N h d G l v b j 4 8 U 3 R h Y m x l R W 5 0 c m l l c y 8 + P C 9 J d G V t P j x J d G V t P j x J d G V t T G 9 j Y X R p b 2 4 + P E l 0 Z W 1 U e X B l P k Z v c m 1 1 b G E 8 L 0 l 0 Z W 1 U e X B l P j x J d G V t U G F 0 a D 5 T Z W N 0 a W 9 u M S 9 P c m R l c n M v U m V u Y W 1 l Z C U y M E N v b H V t b n M 8 L 0 l 0 Z W 1 Q Y X R o P j w v S X R l b U x v Y 2 F 0 a W 9 u P j x T d G F i b G V F b n R y a W V z L z 4 8 L 0 l 0 Z W 0 + P E l 0 Z W 0 + P E l 0 Z W 1 M b 2 N h d G l v b j 4 8 S X R l b V R 5 c G U + R m 9 y b X V s Y T w v S X R l b V R 5 c G U + P E l 0 Z W 1 Q Y X R o P l N l Y 3 R p b 2 4 x L 0 9 y Z G V y c y 9 B Z G R l Z C U y M E N 1 c 3 R v b T w v S X R l b V B h d G g + P C 9 J d G V t T G 9 j Y X R p b 2 4 + P F N 0 Y W J s Z U V u d H J p Z X M v P j w v S X R l b T 4 8 S X R l b T 4 8 S X R l b U x v Y 2 F 0 a W 9 u P j x J d G V t V H l w Z T 5 G b 3 J t d W x h P C 9 J d G V t V H l w Z T 4 8 S X R l b V B h d G g + U 2 V j d G l v b j E v T 3 J k Z X J z L 0 Z p b H R l c m V k J T I w U m 9 3 c z w v S X R l b V B h d G g + P C 9 J d G V t T G 9 j Y X R p b 2 4 + P F N 0 Y W J s Z U V u d H J p Z X M v P j w v S X R l b T 4 8 S X R l b T 4 8 S X R l b U x v Y 2 F 0 a W 9 u P j x J d G V t V H l w Z T 5 G b 3 J t d W x h P C 9 J d G V t V H l w Z T 4 8 S X R l b V B h d G g + U 2 V j d G l v b j E v T 3 J k Z X J z L 0 l u c 2 V y d G V k J T I w U X V h c n R l c j w v S X R l b V B h d G g + P C 9 J d G V t T G 9 j Y X R p b 2 4 + P F N 0 Y W J s Z U V u d H J p Z X M v P j w v S X R l b T 4 8 S X R l b T 4 8 S X R l b U x v Y 2 F 0 a W 9 u P j x J d G V t V H l w Z T 5 G b 3 J t d W x h P C 9 J d G V t V H l w Z T 4 8 S X R l b V B h d G g + U 2 V j d G l v b j E v T 3 J k Z X J z L 0 F k Z G V k J T I w U H J l Z m l 4 P C 9 J d G V t U G F 0 a D 4 8 L 0 l 0 Z W 1 M b 2 N h d G l v b j 4 8 U 3 R h Y m x l R W 5 0 c m l l c y 8 + P C 9 J d G V t P j x J d G V t P j x J d G V t T G 9 j Y X R p b 2 4 + P E l 0 Z W 1 U e X B l P k Z v c m 1 1 b G E 8 L 0 l 0 Z W 1 U e X B l P j x J d G V t U G F 0 a D 5 T Z W N 0 a W 9 u M S 9 P c m R l c n M v Q W R k Z W Q l M j B D d X N 0 b 2 0 x 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C 0 s a s P D 3 8 + Q 4 w S L M o O q E 0 6 A A A A A A I A A A A A A B B m A A A A A Q A A I A A A A J w k m j A p V X B y O + K Q M T y t d V W O a O a y 1 9 2 M G c l X 0 E K + y 1 v C A A A A A A 6 A A A A A A g A A I A A A A D P 7 5 W S J l 2 n d e a D s l T m 5 A f N a m t q o L m H 8 H t l t O O i 0 3 + p P U A A A A E B b Z d / C 6 N e g b u o O 6 B W + 1 z V b o u a E V Z O 1 I P 2 E i S q z G z P o o / 3 b e N L Q H V c 6 n s b n a 9 O F K s y + r m z e G b K p d y m a t Z V 0 P B t / 5 s T a V G U Y 2 U V B O z y m 7 P S J Q A A A A F a t A U q 7 9 l 5 y U h J u Z T R l 0 9 e g 1 j l / r x p l m 8 o e q l w q P X u z e 4 F F 3 p l G E S p 9 k O S w h h N C R A U f t L 5 p V t k S 1 N V g w j g 3 B D E = < / D a t a M a s h u p > 
</file>

<file path=customXml/itemProps1.xml><?xml version="1.0" encoding="utf-8"?>
<ds:datastoreItem xmlns:ds="http://schemas.openxmlformats.org/officeDocument/2006/customXml" ds:itemID="{3D0A424B-17A1-46CB-8E86-3E0D0F6A600B}">
  <ds:schemaRefs/>
</ds:datastoreItem>
</file>

<file path=customXml/itemProps10.xml><?xml version="1.0" encoding="utf-8"?>
<ds:datastoreItem xmlns:ds="http://schemas.openxmlformats.org/officeDocument/2006/customXml" ds:itemID="{36E2C48C-D3BF-4031-BE0F-106388504833}">
  <ds:schemaRefs/>
</ds:datastoreItem>
</file>

<file path=customXml/itemProps11.xml><?xml version="1.0" encoding="utf-8"?>
<ds:datastoreItem xmlns:ds="http://schemas.openxmlformats.org/officeDocument/2006/customXml" ds:itemID="{0867F4ED-888F-47D3-95EA-A69B4999F96B}">
  <ds:schemaRefs/>
</ds:datastoreItem>
</file>

<file path=customXml/itemProps12.xml><?xml version="1.0" encoding="utf-8"?>
<ds:datastoreItem xmlns:ds="http://schemas.openxmlformats.org/officeDocument/2006/customXml" ds:itemID="{5A10B9E2-6DD1-4583-B669-8C7987E324E8}">
  <ds:schemaRefs/>
</ds:datastoreItem>
</file>

<file path=customXml/itemProps13.xml><?xml version="1.0" encoding="utf-8"?>
<ds:datastoreItem xmlns:ds="http://schemas.openxmlformats.org/officeDocument/2006/customXml" ds:itemID="{7F947B22-1AE8-4973-87FE-2B9698E06DDF}">
  <ds:schemaRefs/>
</ds:datastoreItem>
</file>

<file path=customXml/itemProps14.xml><?xml version="1.0" encoding="utf-8"?>
<ds:datastoreItem xmlns:ds="http://schemas.openxmlformats.org/officeDocument/2006/customXml" ds:itemID="{898496E3-D250-4D20-9E38-ED5567000DD1}">
  <ds:schemaRefs/>
</ds:datastoreItem>
</file>

<file path=customXml/itemProps15.xml><?xml version="1.0" encoding="utf-8"?>
<ds:datastoreItem xmlns:ds="http://schemas.openxmlformats.org/officeDocument/2006/customXml" ds:itemID="{435535FB-A202-4D95-B78B-9338D1F691B8}">
  <ds:schemaRefs/>
</ds:datastoreItem>
</file>

<file path=customXml/itemProps16.xml><?xml version="1.0" encoding="utf-8"?>
<ds:datastoreItem xmlns:ds="http://schemas.openxmlformats.org/officeDocument/2006/customXml" ds:itemID="{2C85BF14-43F6-4C46-8FC3-4A68985F6033}">
  <ds:schemaRefs/>
</ds:datastoreItem>
</file>

<file path=customXml/itemProps17.xml><?xml version="1.0" encoding="utf-8"?>
<ds:datastoreItem xmlns:ds="http://schemas.openxmlformats.org/officeDocument/2006/customXml" ds:itemID="{2E100B21-2C40-46D9-A4A3-7E60F338CB0A}">
  <ds:schemaRefs/>
</ds:datastoreItem>
</file>

<file path=customXml/itemProps18.xml><?xml version="1.0" encoding="utf-8"?>
<ds:datastoreItem xmlns:ds="http://schemas.openxmlformats.org/officeDocument/2006/customXml" ds:itemID="{581AD84C-5FB3-46AB-ABA9-51FCCAA9E7DE}">
  <ds:schemaRefs/>
</ds:datastoreItem>
</file>

<file path=customXml/itemProps19.xml><?xml version="1.0" encoding="utf-8"?>
<ds:datastoreItem xmlns:ds="http://schemas.openxmlformats.org/officeDocument/2006/customXml" ds:itemID="{97AF13BB-A30E-46AD-9F9E-D112C8BABBA8}">
  <ds:schemaRefs/>
</ds:datastoreItem>
</file>

<file path=customXml/itemProps2.xml><?xml version="1.0" encoding="utf-8"?>
<ds:datastoreItem xmlns:ds="http://schemas.openxmlformats.org/officeDocument/2006/customXml" ds:itemID="{CFA0374F-DDAB-4D77-A0A6-540EFDC644CD}">
  <ds:schemaRefs/>
</ds:datastoreItem>
</file>

<file path=customXml/itemProps20.xml><?xml version="1.0" encoding="utf-8"?>
<ds:datastoreItem xmlns:ds="http://schemas.openxmlformats.org/officeDocument/2006/customXml" ds:itemID="{E70B8080-5BE1-4932-869A-9D4634A98432}">
  <ds:schemaRefs/>
</ds:datastoreItem>
</file>

<file path=customXml/itemProps21.xml><?xml version="1.0" encoding="utf-8"?>
<ds:datastoreItem xmlns:ds="http://schemas.openxmlformats.org/officeDocument/2006/customXml" ds:itemID="{0FD4D116-9D5C-4E4D-857C-BE414B201D2E}">
  <ds:schemaRefs/>
</ds:datastoreItem>
</file>

<file path=customXml/itemProps22.xml><?xml version="1.0" encoding="utf-8"?>
<ds:datastoreItem xmlns:ds="http://schemas.openxmlformats.org/officeDocument/2006/customXml" ds:itemID="{54B4950F-D354-4C83-822D-9C7FA9FC0E5D}">
  <ds:schemaRefs/>
</ds:datastoreItem>
</file>

<file path=customXml/itemProps23.xml><?xml version="1.0" encoding="utf-8"?>
<ds:datastoreItem xmlns:ds="http://schemas.openxmlformats.org/officeDocument/2006/customXml" ds:itemID="{4564E649-00C6-40E8-BA81-2D866E58EED9}">
  <ds:schemaRefs/>
</ds:datastoreItem>
</file>

<file path=customXml/itemProps24.xml><?xml version="1.0" encoding="utf-8"?>
<ds:datastoreItem xmlns:ds="http://schemas.openxmlformats.org/officeDocument/2006/customXml" ds:itemID="{2281A07F-CBD2-479E-B876-7E737ACEF646}">
  <ds:schemaRefs/>
</ds:datastoreItem>
</file>

<file path=customXml/itemProps25.xml><?xml version="1.0" encoding="utf-8"?>
<ds:datastoreItem xmlns:ds="http://schemas.openxmlformats.org/officeDocument/2006/customXml" ds:itemID="{4EF916AF-31C5-4672-B93C-6FAD38888A9A}">
  <ds:schemaRefs/>
</ds:datastoreItem>
</file>

<file path=customXml/itemProps26.xml><?xml version="1.0" encoding="utf-8"?>
<ds:datastoreItem xmlns:ds="http://schemas.openxmlformats.org/officeDocument/2006/customXml" ds:itemID="{6F65CA86-2267-4BC2-8F2B-EB005E940BF9}">
  <ds:schemaRefs/>
</ds:datastoreItem>
</file>

<file path=customXml/itemProps27.xml><?xml version="1.0" encoding="utf-8"?>
<ds:datastoreItem xmlns:ds="http://schemas.openxmlformats.org/officeDocument/2006/customXml" ds:itemID="{E03AEDCF-0F3F-420D-96A2-312FFDB6EA0C}">
  <ds:schemaRefs/>
</ds:datastoreItem>
</file>

<file path=customXml/itemProps28.xml><?xml version="1.0" encoding="utf-8"?>
<ds:datastoreItem xmlns:ds="http://schemas.openxmlformats.org/officeDocument/2006/customXml" ds:itemID="{ED23EFDD-1F63-4B06-A72E-4364DA902AEE}">
  <ds:schemaRefs/>
</ds:datastoreItem>
</file>

<file path=customXml/itemProps29.xml><?xml version="1.0" encoding="utf-8"?>
<ds:datastoreItem xmlns:ds="http://schemas.openxmlformats.org/officeDocument/2006/customXml" ds:itemID="{2E07AADC-AE81-4ED0-972F-76D40926C7DD}">
  <ds:schemaRefs/>
</ds:datastoreItem>
</file>

<file path=customXml/itemProps3.xml><?xml version="1.0" encoding="utf-8"?>
<ds:datastoreItem xmlns:ds="http://schemas.openxmlformats.org/officeDocument/2006/customXml" ds:itemID="{24B77430-8A4C-461D-8329-605A93FB842D}">
  <ds:schemaRefs/>
</ds:datastoreItem>
</file>

<file path=customXml/itemProps30.xml><?xml version="1.0" encoding="utf-8"?>
<ds:datastoreItem xmlns:ds="http://schemas.openxmlformats.org/officeDocument/2006/customXml" ds:itemID="{63A33DB4-085E-4B69-93C6-5E5EEF268172}">
  <ds:schemaRefs/>
</ds:datastoreItem>
</file>

<file path=customXml/itemProps4.xml><?xml version="1.0" encoding="utf-8"?>
<ds:datastoreItem xmlns:ds="http://schemas.openxmlformats.org/officeDocument/2006/customXml" ds:itemID="{9416CD18-4C3B-4CDE-B313-4D7845435009}">
  <ds:schemaRefs/>
</ds:datastoreItem>
</file>

<file path=customXml/itemProps5.xml><?xml version="1.0" encoding="utf-8"?>
<ds:datastoreItem xmlns:ds="http://schemas.openxmlformats.org/officeDocument/2006/customXml" ds:itemID="{A0C2003E-159D-480E-B8B8-445D3DF6728F}">
  <ds:schemaRefs/>
</ds:datastoreItem>
</file>

<file path=customXml/itemProps6.xml><?xml version="1.0" encoding="utf-8"?>
<ds:datastoreItem xmlns:ds="http://schemas.openxmlformats.org/officeDocument/2006/customXml" ds:itemID="{CF8E0804-084D-4B15-B24A-A52791A8DDEE}">
  <ds:schemaRefs/>
</ds:datastoreItem>
</file>

<file path=customXml/itemProps7.xml><?xml version="1.0" encoding="utf-8"?>
<ds:datastoreItem xmlns:ds="http://schemas.openxmlformats.org/officeDocument/2006/customXml" ds:itemID="{5E488756-480B-4264-B857-39321C8C5904}">
  <ds:schemaRefs/>
</ds:datastoreItem>
</file>

<file path=customXml/itemProps8.xml><?xml version="1.0" encoding="utf-8"?>
<ds:datastoreItem xmlns:ds="http://schemas.openxmlformats.org/officeDocument/2006/customXml" ds:itemID="{D65F7342-B366-4FF8-8440-46DB206A829E}">
  <ds:schemaRefs/>
</ds:datastoreItem>
</file>

<file path=customXml/itemProps9.xml><?xml version="1.0" encoding="utf-8"?>
<ds:datastoreItem xmlns:ds="http://schemas.openxmlformats.org/officeDocument/2006/customXml" ds:itemID="{BE123130-83B6-44D6-86D0-CA0700BC180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1</vt:i4>
      </vt:variant>
    </vt:vector>
  </HeadingPairs>
  <TitlesOfParts>
    <vt:vector size="5" baseType="lpstr">
      <vt:lpstr>Analysis</vt:lpstr>
      <vt:lpstr>Time Analysis</vt:lpstr>
      <vt:lpstr>P &amp; C Analysis</vt:lpstr>
      <vt:lpstr>Dashboard</vt:lpstr>
      <vt:lpstr>LookTable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king</dc:creator>
  <cp:lastModifiedBy>abdelazim elmorsi</cp:lastModifiedBy>
  <dcterms:created xsi:type="dcterms:W3CDTF">2015-06-05T18:17:20Z</dcterms:created>
  <dcterms:modified xsi:type="dcterms:W3CDTF">2025-01-07T12:23:50Z</dcterms:modified>
</cp:coreProperties>
</file>